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360" yWindow="-15" windowWidth="15405" windowHeight="16440" tabRatio="697" activeTab="6"/>
  </bookViews>
  <sheets>
    <sheet name="Annual CoverSheet" sheetId="1" r:id="rId1"/>
    <sheet name="TOC" sheetId="4" r:id="rId2"/>
    <sheet name="Guidelines" sheetId="3" r:id="rId3"/>
    <sheet name="S1.ROI Disclosure" sheetId="21" state="hidden" r:id="rId4"/>
    <sheet name="S2.Regulatory Profit Statement" sheetId="22" state="hidden" r:id="rId5"/>
    <sheet name="S3.Tax Allowance" sheetId="23" state="hidden" r:id="rId6"/>
    <sheet name="S4.RAB Roll-Forward" sheetId="24" r:id="rId7"/>
    <sheet name="S5.Related Party Transactions" sheetId="27" state="hidden" r:id="rId8"/>
    <sheet name="S6.Actual to Forecast" sheetId="28" state="hidden" r:id="rId9"/>
    <sheet name="S7.Segmented Information" sheetId="25" state="hidden" r:id="rId10"/>
    <sheet name="S8.Consolidation Statement" sheetId="26" state="hidden" r:id="rId11"/>
    <sheet name="S9.Asset Allocation" sheetId="29" state="hidden" r:id="rId12"/>
    <sheet name="S9.Asset Allocation (2010)" sheetId="34" state="hidden" r:id="rId13"/>
    <sheet name="S9.Asset Allocation (2009)" sheetId="35" state="hidden" r:id="rId14"/>
    <sheet name="S10.Cost Allocation" sheetId="30" state="hidden" r:id="rId15"/>
    <sheet name="S11.Reliability" sheetId="32" state="hidden" r:id="rId16"/>
    <sheet name="S12.Airfield Cap &amp; Utilisation" sheetId="7" state="hidden" r:id="rId17"/>
    <sheet name="S13.Terminal Cap &amp; Utilisation" sheetId="5" state="hidden" r:id="rId18"/>
    <sheet name="S14.Passenger Surveys" sheetId="9" state="hidden" r:id="rId19"/>
    <sheet name="S15.Forum" sheetId="14" state="hidden" r:id="rId20"/>
    <sheet name="S16.Statistics" sheetId="12" state="hidden" r:id="rId21"/>
    <sheet name="S17.Pricing Stats" sheetId="20" state="hidden" r:id="rId22"/>
    <sheet name="S24.Initial RAB Value" sheetId="36" state="hidden" r:id="rId23"/>
  </sheets>
  <definedNames>
    <definedName name="_xlnm._FilterDatabase" localSheetId="14" hidden="1">'S10.Cost Allocation'!#REF!</definedName>
    <definedName name="_xlnm.Print_Area" localSheetId="0">'Annual CoverSheet'!$A$1:$D$19</definedName>
    <definedName name="_xlnm.Print_Area" localSheetId="2">Guidelines!$A$1:$E$12</definedName>
    <definedName name="_xlnm.Print_Area" localSheetId="3">'S1.ROI Disclosure'!$A$1:$K$48,'S1.ROI Disclosure'!$A$50:$K$82</definedName>
    <definedName name="_xlnm.Print_Area" localSheetId="14">'S10.Cost Allocation'!$A$1:$S$48,'S10.Cost Allocation'!$A$50:$S$123,'S10.Cost Allocation'!$A$125:$S$196</definedName>
    <definedName name="_xlnm.Print_Area" localSheetId="15">S11.Reliability!$A$1:$I$48,S11.Reliability!$A$50:$I$80</definedName>
    <definedName name="_xlnm.Print_Area" localSheetId="16">'S12.Airfield Cap &amp; Utilisation'!$A$1:$L$72</definedName>
    <definedName name="_xlnm.Print_Area" localSheetId="17">'S13.Terminal Cap &amp; Utilisation'!$A$1:$I$54,'S13.Terminal Cap &amp; Utilisation'!$A$56:$I$123,'S13.Terminal Cap &amp; Utilisation'!$A$125:$I$170</definedName>
    <definedName name="_xlnm.Print_Area" localSheetId="18">'S14.Passenger Surveys'!$A$1:$N$65</definedName>
    <definedName name="_xlnm.Print_Area" localSheetId="19">S15.Forum!$A$1:$F$40</definedName>
    <definedName name="_xlnm.Print_Area" localSheetId="20">S16.Statistics!$A$1:$K$54,S16.Statistics!$A$56:$K$115,S16.Statistics!$A$117:$K$171,S16.Statistics!$A$173:$K$219</definedName>
    <definedName name="_xlnm.Print_Area" localSheetId="21">'S17.Pricing Stats'!$A$1:$G$54</definedName>
    <definedName name="_xlnm.Print_Area" localSheetId="4">'S2.Regulatory Profit Statement'!$A$1:$K$65,'S2.Regulatory Profit Statement'!$A$67:$Q$119</definedName>
    <definedName name="_xlnm.Print_Area" localSheetId="22">'S24.Initial RAB Value'!$A$1:$O$49</definedName>
    <definedName name="_xlnm.Print_Area" localSheetId="5">'S3.Tax Allowance'!$A$1:$H$59</definedName>
    <definedName name="_xlnm.Print_Area" localSheetId="6">'S4.RAB Roll-Forward'!$A$1:$O$59,'S4.RAB Roll-Forward'!$A$61:$O$97,'S4.RAB Roll-Forward'!$A$99:$O$128</definedName>
    <definedName name="_xlnm.Print_Area" localSheetId="7">'S5.Related Party Transactions'!$A$1:$H$55</definedName>
    <definedName name="_xlnm.Print_Area" localSheetId="8">'S6.Actual to Forecast'!$A$1:$P$66,'S6.Actual to Forecast'!$A$68:$P$99</definedName>
    <definedName name="_xlnm.Print_Area" localSheetId="9">'S7.Segmented Information'!$A$1:$L$56</definedName>
    <definedName name="_xlnm.Print_Area" localSheetId="10">'S8.Consolidation Statement'!$A$1:$M$55</definedName>
    <definedName name="_xlnm.Print_Area" localSheetId="11">'S9.Asset Allocation'!$A$1:$S$55,'S9.Asset Allocation'!$A$57:$S$130,'S9.Asset Allocation'!$A$132:$S$203</definedName>
    <definedName name="_xlnm.Print_Area" localSheetId="13">'S9.Asset Allocation (2009)'!$A$1:$S$55,'S9.Asset Allocation (2009)'!$A$57:$S$130,'S9.Asset Allocation (2009)'!$A$132:$S$165</definedName>
    <definedName name="_xlnm.Print_Area" localSheetId="12">'S9.Asset Allocation (2010)'!$A$1:$S$55,'S9.Asset Allocation (2010)'!$A$57:$S$130,'S9.Asset Allocation (2010)'!$A$132:$S$203</definedName>
    <definedName name="_xlnm.Print_Area" localSheetId="1">TOC!$A$1:$D$40</definedName>
    <definedName name="Z_A14D7CC1_2369_4658_B8E9_B7D652E5D709_.wvu.PrintArea" localSheetId="4" hidden="1">'S2.Regulatory Profit Statement'!$A$1:$H$120</definedName>
    <definedName name="Z_A14D7CC1_2369_4658_B8E9_B7D652E5D709_.wvu.PrintArea" localSheetId="8" hidden="1">'S6.Actual to Forecast'!$A$1:$O$99</definedName>
  </definedNames>
  <calcPr calcId="145621"/>
</workbook>
</file>

<file path=xl/calcChain.xml><?xml version="1.0" encoding="utf-8"?>
<calcChain xmlns="http://schemas.openxmlformats.org/spreadsheetml/2006/main">
  <c r="L124" i="24" l="1"/>
  <c r="J124" i="24"/>
  <c r="H124" i="24"/>
  <c r="F124" i="24"/>
  <c r="N123" i="24"/>
  <c r="N122" i="24"/>
  <c r="N121" i="24"/>
  <c r="N120" i="24"/>
  <c r="N124" i="24" l="1"/>
  <c r="N8" i="36"/>
  <c r="M8" i="36"/>
  <c r="L8" i="36"/>
  <c r="K8" i="36"/>
  <c r="J3" i="36"/>
  <c r="J2" i="36"/>
  <c r="J8" i="36"/>
  <c r="A6" i="36"/>
  <c r="A7" i="36"/>
  <c r="A8" i="36"/>
  <c r="A9" i="36"/>
  <c r="A10" i="36"/>
  <c r="A11" i="36"/>
  <c r="A12" i="36"/>
  <c r="A13" i="36"/>
  <c r="A14" i="36"/>
  <c r="A15" i="36"/>
  <c r="A16" i="36"/>
  <c r="A17" i="36"/>
  <c r="A18" i="36"/>
  <c r="A19" i="36"/>
  <c r="A20" i="36"/>
  <c r="A21" i="36"/>
  <c r="A22" i="36"/>
  <c r="A23" i="36"/>
  <c r="A24" i="36"/>
  <c r="J24" i="36"/>
  <c r="K24" i="36"/>
  <c r="L24" i="36"/>
  <c r="M24" i="36"/>
  <c r="N24" i="36"/>
  <c r="A25" i="36"/>
  <c r="A26" i="36"/>
  <c r="A27" i="36"/>
  <c r="A28" i="36"/>
  <c r="A29" i="36"/>
  <c r="N29" i="36"/>
  <c r="A30" i="36"/>
  <c r="N30" i="36"/>
  <c r="A31" i="36"/>
  <c r="N31" i="36"/>
  <c r="A32" i="36"/>
  <c r="N32" i="36"/>
  <c r="A33" i="36"/>
  <c r="N33" i="36"/>
  <c r="A34" i="36"/>
  <c r="N34" i="36"/>
  <c r="A35" i="36"/>
  <c r="N35" i="36"/>
  <c r="A36" i="36"/>
  <c r="N36" i="36"/>
  <c r="A37" i="36"/>
  <c r="J37" i="36"/>
  <c r="K37" i="36"/>
  <c r="L37" i="36"/>
  <c r="M37" i="36"/>
  <c r="A38" i="36"/>
  <c r="A39" i="36"/>
  <c r="A40" i="36"/>
  <c r="A41" i="36"/>
  <c r="N41" i="36"/>
  <c r="A42" i="36"/>
  <c r="N42" i="36"/>
  <c r="A43" i="36"/>
  <c r="N43" i="36"/>
  <c r="A44" i="36"/>
  <c r="N44" i="36"/>
  <c r="A45" i="36"/>
  <c r="J45" i="36"/>
  <c r="K45" i="36"/>
  <c r="L45" i="36"/>
  <c r="M45" i="36"/>
  <c r="N45" i="36"/>
  <c r="A46" i="36"/>
  <c r="A47" i="36"/>
  <c r="A48" i="36"/>
  <c r="A49" i="36"/>
  <c r="A50" i="36"/>
  <c r="A51" i="36"/>
  <c r="A52" i="36"/>
  <c r="A53" i="36"/>
  <c r="A54" i="36"/>
  <c r="A55" i="36"/>
  <c r="A56" i="36"/>
  <c r="A57" i="36"/>
  <c r="A58" i="36"/>
  <c r="A59" i="36"/>
  <c r="A60" i="36"/>
  <c r="A61" i="36"/>
  <c r="A62" i="36"/>
  <c r="A63" i="36"/>
  <c r="A64" i="36"/>
  <c r="A65" i="36"/>
  <c r="A66" i="36"/>
  <c r="A67" i="36"/>
  <c r="N37" i="36" l="1"/>
  <c r="F26" i="20"/>
  <c r="A178" i="12"/>
  <c r="A189" i="12"/>
  <c r="A188" i="12"/>
  <c r="A187" i="12"/>
  <c r="A186" i="12"/>
  <c r="A185" i="12"/>
  <c r="A184" i="12"/>
  <c r="A183" i="12"/>
  <c r="A182" i="12"/>
  <c r="A181" i="12"/>
  <c r="A180" i="12"/>
  <c r="A179" i="12"/>
  <c r="A100" i="34"/>
  <c r="A99" i="34"/>
  <c r="A98" i="34"/>
  <c r="A97" i="34"/>
  <c r="A96" i="34"/>
  <c r="A95" i="34"/>
  <c r="A94" i="34"/>
  <c r="A93" i="34"/>
  <c r="A92" i="34"/>
  <c r="A91" i="34"/>
  <c r="A100" i="35"/>
  <c r="A99" i="35"/>
  <c r="A98" i="35"/>
  <c r="A97" i="35"/>
  <c r="A96" i="35"/>
  <c r="A95" i="35"/>
  <c r="A94" i="35"/>
  <c r="A93" i="35"/>
  <c r="A92" i="35"/>
  <c r="A91" i="35"/>
  <c r="A100" i="30"/>
  <c r="A99" i="30"/>
  <c r="A98" i="30"/>
  <c r="A97" i="30"/>
  <c r="A96" i="30"/>
  <c r="A95" i="30"/>
  <c r="A94" i="30"/>
  <c r="A93" i="30"/>
  <c r="A92" i="30"/>
  <c r="A91" i="30"/>
  <c r="A100" i="29"/>
  <c r="A99" i="29"/>
  <c r="A98" i="29"/>
  <c r="A97" i="29"/>
  <c r="A96" i="29"/>
  <c r="A95" i="29"/>
  <c r="A94" i="29"/>
  <c r="A93" i="29"/>
  <c r="A92" i="29"/>
  <c r="A91" i="29"/>
  <c r="A90" i="30"/>
  <c r="A89" i="30"/>
  <c r="A88" i="30"/>
  <c r="A87" i="30"/>
  <c r="A86" i="30"/>
  <c r="A85" i="30"/>
  <c r="A84" i="30"/>
  <c r="A83" i="30"/>
  <c r="A82" i="30"/>
  <c r="A81" i="30"/>
  <c r="A80" i="30"/>
  <c r="A79" i="30"/>
  <c r="A78" i="30"/>
  <c r="A77" i="30"/>
  <c r="A76" i="30"/>
  <c r="A75" i="30"/>
  <c r="A74" i="30"/>
  <c r="A73" i="30"/>
  <c r="A72" i="30"/>
  <c r="A71" i="30"/>
  <c r="A90" i="34"/>
  <c r="A89" i="34"/>
  <c r="A88" i="34"/>
  <c r="A87" i="34"/>
  <c r="A86" i="34"/>
  <c r="A85" i="34"/>
  <c r="A84" i="34"/>
  <c r="A83" i="34"/>
  <c r="A82" i="34"/>
  <c r="A81" i="34"/>
  <c r="A80" i="34"/>
  <c r="A79" i="34"/>
  <c r="A78" i="34"/>
  <c r="A77" i="34"/>
  <c r="A76" i="34"/>
  <c r="A75" i="34"/>
  <c r="A74" i="34"/>
  <c r="A73" i="34"/>
  <c r="A72" i="34"/>
  <c r="A71" i="34"/>
  <c r="A90" i="35"/>
  <c r="A89" i="35"/>
  <c r="A88" i="35"/>
  <c r="A87" i="35"/>
  <c r="A86" i="35"/>
  <c r="A85" i="35"/>
  <c r="A84" i="35"/>
  <c r="A83" i="35"/>
  <c r="A82" i="35"/>
  <c r="A81" i="35"/>
  <c r="A80" i="35"/>
  <c r="A79" i="35"/>
  <c r="A78" i="35"/>
  <c r="A77" i="35"/>
  <c r="A76" i="35"/>
  <c r="A75" i="35"/>
  <c r="A74" i="35"/>
  <c r="A73" i="35"/>
  <c r="A72" i="35"/>
  <c r="A71" i="35"/>
  <c r="A90" i="29"/>
  <c r="A89" i="29"/>
  <c r="A88" i="29"/>
  <c r="A87" i="29"/>
  <c r="A86" i="29"/>
  <c r="A85" i="29"/>
  <c r="A84" i="29"/>
  <c r="A83" i="29"/>
  <c r="A82" i="29"/>
  <c r="A81" i="29"/>
  <c r="A80" i="29"/>
  <c r="A79" i="29"/>
  <c r="A78" i="29"/>
  <c r="A77" i="29"/>
  <c r="A76" i="29"/>
  <c r="A75" i="29"/>
  <c r="A74" i="29"/>
  <c r="A73" i="29"/>
  <c r="A72" i="29"/>
  <c r="A71" i="29"/>
  <c r="A47" i="9"/>
  <c r="N175" i="34"/>
  <c r="N170" i="34"/>
  <c r="N165" i="34"/>
  <c r="N160" i="34"/>
  <c r="N155" i="34"/>
  <c r="N150" i="34"/>
  <c r="N145" i="34"/>
  <c r="A129" i="29"/>
  <c r="A129" i="34"/>
  <c r="A129" i="35"/>
  <c r="A122" i="30"/>
  <c r="O85" i="28"/>
  <c r="M85" i="28"/>
  <c r="K85" i="28"/>
  <c r="I85" i="28"/>
  <c r="G85" i="28"/>
  <c r="O80" i="28"/>
  <c r="M80" i="28"/>
  <c r="K80" i="28"/>
  <c r="I80" i="28"/>
  <c r="G80" i="28"/>
  <c r="R168" i="30"/>
  <c r="P168" i="30"/>
  <c r="N168" i="30"/>
  <c r="R163" i="30"/>
  <c r="P163" i="30"/>
  <c r="N163" i="30"/>
  <c r="R158" i="30"/>
  <c r="P158" i="30"/>
  <c r="N158" i="30"/>
  <c r="R153" i="30"/>
  <c r="P153" i="30"/>
  <c r="N153" i="30"/>
  <c r="R148" i="30"/>
  <c r="P148" i="30"/>
  <c r="N148" i="30"/>
  <c r="R143" i="30"/>
  <c r="P143" i="30"/>
  <c r="N143" i="30"/>
  <c r="R138" i="30"/>
  <c r="N138" i="30"/>
  <c r="A94" i="24"/>
  <c r="A126" i="24"/>
  <c r="J101" i="24"/>
  <c r="J100" i="24"/>
  <c r="A97" i="24"/>
  <c r="L3" i="35"/>
  <c r="L3" i="34"/>
  <c r="N142" i="34" s="1"/>
  <c r="A165" i="35"/>
  <c r="A164" i="35"/>
  <c r="A163" i="35"/>
  <c r="A162" i="35"/>
  <c r="A161" i="35"/>
  <c r="A160" i="35"/>
  <c r="A159" i="35"/>
  <c r="A158" i="35"/>
  <c r="A157" i="35"/>
  <c r="A156" i="35"/>
  <c r="A155" i="35"/>
  <c r="A154" i="35"/>
  <c r="A153" i="35"/>
  <c r="A152" i="35"/>
  <c r="A151" i="35"/>
  <c r="A150" i="35"/>
  <c r="A149" i="35"/>
  <c r="A148" i="35"/>
  <c r="A147" i="35"/>
  <c r="A146" i="35"/>
  <c r="A145" i="35"/>
  <c r="A144" i="35"/>
  <c r="A143" i="35"/>
  <c r="A142" i="35"/>
  <c r="A141" i="35"/>
  <c r="A140" i="35"/>
  <c r="A139" i="35"/>
  <c r="A138" i="35"/>
  <c r="A137" i="35"/>
  <c r="L133" i="35"/>
  <c r="A130" i="35"/>
  <c r="A128" i="35"/>
  <c r="A127" i="35"/>
  <c r="A126" i="35"/>
  <c r="A125" i="35"/>
  <c r="A124" i="35"/>
  <c r="A123" i="35"/>
  <c r="A122" i="35"/>
  <c r="A121" i="35"/>
  <c r="A120" i="35"/>
  <c r="A119" i="35"/>
  <c r="A118" i="35"/>
  <c r="A117" i="35"/>
  <c r="A116" i="35"/>
  <c r="A115" i="35"/>
  <c r="A114" i="35"/>
  <c r="A113" i="35"/>
  <c r="A112" i="35"/>
  <c r="A111" i="35"/>
  <c r="A110" i="35"/>
  <c r="A109" i="35"/>
  <c r="A108" i="35"/>
  <c r="A107" i="35"/>
  <c r="A106" i="35"/>
  <c r="A105" i="35"/>
  <c r="A104" i="35"/>
  <c r="A103" i="35"/>
  <c r="A102" i="35"/>
  <c r="A101" i="35"/>
  <c r="A70" i="35"/>
  <c r="A69" i="35"/>
  <c r="A68" i="35"/>
  <c r="A67" i="35"/>
  <c r="A66" i="35"/>
  <c r="A65" i="35"/>
  <c r="A64" i="35"/>
  <c r="A63" i="35"/>
  <c r="A62" i="35"/>
  <c r="L58"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P26" i="35"/>
  <c r="P27" i="35" s="1"/>
  <c r="L26" i="35"/>
  <c r="J26" i="35"/>
  <c r="H26" i="35"/>
  <c r="A26" i="35"/>
  <c r="L25" i="35"/>
  <c r="L27" i="35"/>
  <c r="J25" i="35"/>
  <c r="H25" i="35"/>
  <c r="H27" i="35"/>
  <c r="A25" i="35"/>
  <c r="A24" i="35"/>
  <c r="A23" i="35"/>
  <c r="N22" i="35"/>
  <c r="R22" i="35" s="1"/>
  <c r="A22" i="35"/>
  <c r="N21" i="35"/>
  <c r="R21" i="35" s="1"/>
  <c r="A21" i="35"/>
  <c r="A20" i="35"/>
  <c r="A19" i="35"/>
  <c r="N18" i="35"/>
  <c r="R18" i="35" s="1"/>
  <c r="A18" i="35"/>
  <c r="N17" i="35"/>
  <c r="R17" i="35" s="1"/>
  <c r="R25" i="35" s="1"/>
  <c r="A17" i="35"/>
  <c r="A16" i="35"/>
  <c r="A15" i="35"/>
  <c r="N14" i="35"/>
  <c r="R14" i="35" s="1"/>
  <c r="A14" i="35"/>
  <c r="N13" i="35"/>
  <c r="R13" i="35"/>
  <c r="A13" i="35"/>
  <c r="A12" i="35"/>
  <c r="A11" i="35"/>
  <c r="N10" i="35"/>
  <c r="N26" i="35" s="1"/>
  <c r="A10" i="35"/>
  <c r="N9" i="35"/>
  <c r="A9" i="35"/>
  <c r="A8" i="35"/>
  <c r="A7" i="35"/>
  <c r="A6" i="35"/>
  <c r="L2" i="35"/>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R175" i="34"/>
  <c r="P175" i="34"/>
  <c r="A175" i="34"/>
  <c r="A174" i="34"/>
  <c r="A173" i="34"/>
  <c r="A172" i="34"/>
  <c r="A171" i="34"/>
  <c r="R170" i="34"/>
  <c r="P170" i="34"/>
  <c r="A170" i="34"/>
  <c r="A169" i="34"/>
  <c r="A168" i="34"/>
  <c r="A167" i="34"/>
  <c r="A166" i="34"/>
  <c r="R165" i="34"/>
  <c r="P165" i="34"/>
  <c r="A165" i="34"/>
  <c r="A164" i="34"/>
  <c r="A163" i="34"/>
  <c r="A162" i="34"/>
  <c r="A161" i="34"/>
  <c r="R160" i="34"/>
  <c r="P160" i="34"/>
  <c r="A160" i="34"/>
  <c r="A159" i="34"/>
  <c r="A158" i="34"/>
  <c r="A157" i="34"/>
  <c r="A156" i="34"/>
  <c r="R155" i="34"/>
  <c r="P155" i="34"/>
  <c r="A155" i="34"/>
  <c r="A154" i="34"/>
  <c r="A153" i="34"/>
  <c r="A152" i="34"/>
  <c r="A151" i="34"/>
  <c r="R150" i="34"/>
  <c r="P150" i="34"/>
  <c r="A150" i="34"/>
  <c r="A149" i="34"/>
  <c r="A148" i="34"/>
  <c r="A147" i="34"/>
  <c r="A146" i="34"/>
  <c r="R145" i="34"/>
  <c r="P145" i="34"/>
  <c r="A145" i="34"/>
  <c r="A144" i="34"/>
  <c r="A143" i="34"/>
  <c r="A142" i="34"/>
  <c r="A141" i="34"/>
  <c r="A140" i="34"/>
  <c r="A139" i="34"/>
  <c r="A138" i="34"/>
  <c r="A137" i="34"/>
  <c r="L133" i="34"/>
  <c r="A130"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70" i="34"/>
  <c r="A69" i="34"/>
  <c r="A68" i="34"/>
  <c r="A67" i="34"/>
  <c r="A66" i="34"/>
  <c r="A65" i="34"/>
  <c r="A64" i="34"/>
  <c r="A63" i="34"/>
  <c r="A62" i="34"/>
  <c r="L58"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P26" i="34"/>
  <c r="P27" i="34" s="1"/>
  <c r="L26" i="34"/>
  <c r="J26" i="34"/>
  <c r="H26" i="34"/>
  <c r="A26" i="34"/>
  <c r="L25" i="34"/>
  <c r="L27" i="34" s="1"/>
  <c r="J25" i="34"/>
  <c r="J27" i="34" s="1"/>
  <c r="H25" i="34"/>
  <c r="A25" i="34"/>
  <c r="A24" i="34"/>
  <c r="A23" i="34"/>
  <c r="N22" i="34"/>
  <c r="R22" i="34"/>
  <c r="A22" i="34"/>
  <c r="N21" i="34"/>
  <c r="R21" i="34"/>
  <c r="A21" i="34"/>
  <c r="A20" i="34"/>
  <c r="A19" i="34"/>
  <c r="N18" i="34"/>
  <c r="R18" i="34"/>
  <c r="A18" i="34"/>
  <c r="N17" i="34"/>
  <c r="R17" i="34"/>
  <c r="A17" i="34"/>
  <c r="A16" i="34"/>
  <c r="A15" i="34"/>
  <c r="N14" i="34"/>
  <c r="R14" i="34" s="1"/>
  <c r="A14" i="34"/>
  <c r="N13" i="34"/>
  <c r="R13" i="34"/>
  <c r="A13" i="34"/>
  <c r="A12" i="34"/>
  <c r="A11" i="34"/>
  <c r="N10" i="34"/>
  <c r="A10" i="34"/>
  <c r="N9" i="34"/>
  <c r="A9" i="34"/>
  <c r="A8" i="34"/>
  <c r="A7" i="34"/>
  <c r="A6" i="34"/>
  <c r="L2" i="34"/>
  <c r="A79" i="32"/>
  <c r="A109" i="30"/>
  <c r="A108" i="30"/>
  <c r="A107" i="30"/>
  <c r="A106" i="30"/>
  <c r="A105" i="30"/>
  <c r="A104" i="30"/>
  <c r="A103" i="30"/>
  <c r="A102" i="30"/>
  <c r="A101" i="30"/>
  <c r="A70" i="30"/>
  <c r="A69" i="30"/>
  <c r="A68" i="30"/>
  <c r="A56" i="30"/>
  <c r="A55" i="30"/>
  <c r="L52" i="30"/>
  <c r="L51" i="30"/>
  <c r="A48" i="30"/>
  <c r="A109" i="29"/>
  <c r="A108" i="29"/>
  <c r="A107" i="29"/>
  <c r="A106" i="29"/>
  <c r="A105" i="29"/>
  <c r="A104" i="29"/>
  <c r="A103" i="29"/>
  <c r="A102" i="29"/>
  <c r="A101" i="29"/>
  <c r="A70" i="29"/>
  <c r="A69" i="29"/>
  <c r="A68" i="29"/>
  <c r="A67" i="29"/>
  <c r="A66" i="29"/>
  <c r="A65" i="29"/>
  <c r="A64" i="29"/>
  <c r="A52" i="29"/>
  <c r="A51" i="29"/>
  <c r="A50" i="29"/>
  <c r="A63" i="29"/>
  <c r="A62" i="29"/>
  <c r="L59" i="29"/>
  <c r="L58" i="29"/>
  <c r="A55" i="29"/>
  <c r="A62" i="30"/>
  <c r="A61" i="30"/>
  <c r="A60" i="30"/>
  <c r="A59" i="30"/>
  <c r="A58" i="30"/>
  <c r="A57" i="30"/>
  <c r="A47" i="30"/>
  <c r="A46" i="30"/>
  <c r="A45" i="30"/>
  <c r="A44" i="30"/>
  <c r="A43" i="30"/>
  <c r="A42" i="30"/>
  <c r="A41" i="30"/>
  <c r="A40" i="30"/>
  <c r="A39" i="30"/>
  <c r="A38" i="30"/>
  <c r="A37" i="30"/>
  <c r="A36" i="30"/>
  <c r="A35" i="30"/>
  <c r="A34" i="30"/>
  <c r="A33" i="30"/>
  <c r="A32" i="30"/>
  <c r="A31" i="30"/>
  <c r="A30" i="30"/>
  <c r="A29" i="30"/>
  <c r="A28" i="30"/>
  <c r="A27" i="30"/>
  <c r="A26" i="30"/>
  <c r="A25" i="30"/>
  <c r="A24" i="30"/>
  <c r="A117" i="29"/>
  <c r="A116" i="29"/>
  <c r="A115" i="29"/>
  <c r="A114" i="29"/>
  <c r="A113" i="29"/>
  <c r="A112" i="29"/>
  <c r="A111" i="29"/>
  <c r="A110" i="29"/>
  <c r="A49" i="29"/>
  <c r="A48" i="29"/>
  <c r="A54" i="29"/>
  <c r="A53" i="29"/>
  <c r="A47" i="29"/>
  <c r="A46" i="29"/>
  <c r="A45" i="29"/>
  <c r="A44" i="29"/>
  <c r="A43" i="29"/>
  <c r="A42" i="29"/>
  <c r="A128" i="29"/>
  <c r="A127" i="29"/>
  <c r="A126" i="29"/>
  <c r="A125" i="29"/>
  <c r="A124" i="29"/>
  <c r="A123" i="29"/>
  <c r="A122" i="29"/>
  <c r="A121" i="29"/>
  <c r="A120" i="29"/>
  <c r="A119" i="29"/>
  <c r="A118" i="29"/>
  <c r="A41" i="29"/>
  <c r="A65" i="28"/>
  <c r="K12" i="28"/>
  <c r="D75" i="28"/>
  <c r="V65" i="28"/>
  <c r="W65" i="28" s="1"/>
  <c r="A95" i="24"/>
  <c r="N83" i="24"/>
  <c r="J83" i="24"/>
  <c r="A84" i="24"/>
  <c r="A85" i="24"/>
  <c r="A86" i="24"/>
  <c r="A87" i="24"/>
  <c r="A160" i="12"/>
  <c r="A161" i="12"/>
  <c r="A162" i="12"/>
  <c r="A163" i="12"/>
  <c r="A164" i="12"/>
  <c r="A165" i="12"/>
  <c r="A166" i="12"/>
  <c r="A167" i="12"/>
  <c r="A168" i="12"/>
  <c r="A169" i="12"/>
  <c r="A170" i="12"/>
  <c r="A47" i="21"/>
  <c r="F17" i="21"/>
  <c r="H17" i="21"/>
  <c r="F14" i="21"/>
  <c r="H14" i="21"/>
  <c r="F11" i="21"/>
  <c r="H11" i="21"/>
  <c r="H8" i="21"/>
  <c r="F8" i="21"/>
  <c r="A148" i="30"/>
  <c r="A147" i="30"/>
  <c r="A146" i="30"/>
  <c r="A145" i="30"/>
  <c r="A144" i="30"/>
  <c r="A153" i="30"/>
  <c r="A152" i="30"/>
  <c r="A151" i="30"/>
  <c r="A150" i="30"/>
  <c r="A149" i="30"/>
  <c r="A158" i="30"/>
  <c r="A157" i="30"/>
  <c r="A156" i="30"/>
  <c r="A155" i="30"/>
  <c r="A154" i="30"/>
  <c r="A163" i="30"/>
  <c r="A162" i="30"/>
  <c r="A161" i="30"/>
  <c r="A160" i="30"/>
  <c r="A159" i="30"/>
  <c r="A168" i="30"/>
  <c r="A167" i="30"/>
  <c r="A166" i="30"/>
  <c r="A165" i="30"/>
  <c r="A164" i="30"/>
  <c r="R175" i="29"/>
  <c r="P175" i="29"/>
  <c r="N175" i="29"/>
  <c r="R170" i="29"/>
  <c r="P170" i="29"/>
  <c r="N170" i="29"/>
  <c r="R165" i="29"/>
  <c r="P165" i="29"/>
  <c r="N165" i="29"/>
  <c r="R160" i="29"/>
  <c r="P160" i="29"/>
  <c r="N160" i="29"/>
  <c r="R155" i="29"/>
  <c r="P155" i="29"/>
  <c r="N155" i="29"/>
  <c r="R150" i="29"/>
  <c r="P150" i="29"/>
  <c r="N150" i="29"/>
  <c r="A175" i="29"/>
  <c r="A174" i="29"/>
  <c r="A173" i="29"/>
  <c r="A172" i="29"/>
  <c r="A171" i="29"/>
  <c r="A170" i="29"/>
  <c r="A169" i="29"/>
  <c r="A168" i="29"/>
  <c r="A167" i="29"/>
  <c r="A166" i="29"/>
  <c r="A165" i="29"/>
  <c r="A164" i="29"/>
  <c r="A163" i="29"/>
  <c r="A162" i="29"/>
  <c r="A161" i="29"/>
  <c r="A160" i="29"/>
  <c r="A159" i="29"/>
  <c r="A158" i="29"/>
  <c r="A157" i="29"/>
  <c r="A156" i="29"/>
  <c r="K77" i="28"/>
  <c r="I77" i="28"/>
  <c r="A51" i="24"/>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71"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65" i="9"/>
  <c r="A64" i="9"/>
  <c r="A63" i="9"/>
  <c r="A62" i="9"/>
  <c r="A61" i="9"/>
  <c r="A60" i="9"/>
  <c r="A59" i="9"/>
  <c r="A58" i="9"/>
  <c r="A57" i="9"/>
  <c r="A56" i="9"/>
  <c r="A55" i="9"/>
  <c r="A54" i="9"/>
  <c r="A53" i="9"/>
  <c r="A52" i="9"/>
  <c r="A51" i="9"/>
  <c r="A50" i="9"/>
  <c r="A49" i="9"/>
  <c r="A48"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170"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54" i="5"/>
  <c r="A169"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80" i="32"/>
  <c r="A78" i="32"/>
  <c r="A77" i="32"/>
  <c r="A76" i="32"/>
  <c r="A75" i="32"/>
  <c r="A74" i="32"/>
  <c r="A73" i="32"/>
  <c r="A72" i="32"/>
  <c r="A71" i="32"/>
  <c r="A70" i="32"/>
  <c r="A69" i="32"/>
  <c r="A68" i="32"/>
  <c r="A67" i="32"/>
  <c r="A66" i="32"/>
  <c r="A65" i="32"/>
  <c r="A64" i="32"/>
  <c r="A63" i="32"/>
  <c r="A62" i="32"/>
  <c r="A61" i="32"/>
  <c r="A60" i="32"/>
  <c r="A59" i="32"/>
  <c r="A58" i="32"/>
  <c r="A57" i="32"/>
  <c r="A56" i="32"/>
  <c r="A55"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43" i="30"/>
  <c r="A142" i="30"/>
  <c r="A141" i="30"/>
  <c r="A140" i="30"/>
  <c r="A139" i="30"/>
  <c r="A138" i="30"/>
  <c r="A137" i="30"/>
  <c r="A136" i="30"/>
  <c r="A135" i="30"/>
  <c r="A134" i="30"/>
  <c r="A133" i="30"/>
  <c r="A132" i="30"/>
  <c r="A131" i="30"/>
  <c r="A130" i="30"/>
  <c r="A123" i="30"/>
  <c r="A121" i="30"/>
  <c r="A120" i="30"/>
  <c r="A119" i="30"/>
  <c r="A118" i="30"/>
  <c r="A117" i="30"/>
  <c r="A116" i="30"/>
  <c r="A115" i="30"/>
  <c r="A114" i="30"/>
  <c r="A113" i="30"/>
  <c r="A112" i="30"/>
  <c r="A111" i="30"/>
  <c r="A110" i="30"/>
  <c r="A67" i="30"/>
  <c r="A66" i="30"/>
  <c r="A65" i="30"/>
  <c r="A64" i="30"/>
  <c r="A63" i="30"/>
  <c r="A23" i="30"/>
  <c r="A22" i="30"/>
  <c r="A21" i="30"/>
  <c r="A20" i="30"/>
  <c r="A19" i="30"/>
  <c r="A18" i="30"/>
  <c r="A17" i="30"/>
  <c r="A16" i="30"/>
  <c r="A15" i="30"/>
  <c r="A14" i="30"/>
  <c r="A13" i="30"/>
  <c r="A12" i="30"/>
  <c r="A11" i="30"/>
  <c r="A10" i="30"/>
  <c r="A9" i="30"/>
  <c r="A8" i="30"/>
  <c r="A7" i="30"/>
  <c r="A6" i="30"/>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55" i="29"/>
  <c r="A154" i="29"/>
  <c r="A153" i="29"/>
  <c r="A152" i="29"/>
  <c r="A151" i="29"/>
  <c r="A150" i="29"/>
  <c r="A149" i="29"/>
  <c r="A148" i="29"/>
  <c r="A147" i="29"/>
  <c r="A146" i="29"/>
  <c r="A145" i="29"/>
  <c r="A144" i="29"/>
  <c r="A143" i="29"/>
  <c r="A142" i="29"/>
  <c r="A141" i="29"/>
  <c r="A140" i="29"/>
  <c r="A139" i="29"/>
  <c r="A138" i="29"/>
  <c r="A137" i="29"/>
  <c r="A130"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99" i="28"/>
  <c r="A98" i="28"/>
  <c r="A97" i="28"/>
  <c r="A96" i="28"/>
  <c r="A95" i="28"/>
  <c r="A94" i="28"/>
  <c r="A93" i="28"/>
  <c r="A92" i="28"/>
  <c r="A91" i="28"/>
  <c r="A90" i="28"/>
  <c r="A89" i="28"/>
  <c r="A88" i="28"/>
  <c r="A87" i="28"/>
  <c r="A86" i="28"/>
  <c r="A85" i="28"/>
  <c r="A84" i="28"/>
  <c r="A83" i="28"/>
  <c r="A82" i="28"/>
  <c r="A81" i="28"/>
  <c r="A80" i="28"/>
  <c r="A79" i="28"/>
  <c r="A78" i="28"/>
  <c r="A77" i="28"/>
  <c r="A76" i="28"/>
  <c r="A74" i="28"/>
  <c r="A73" i="28"/>
  <c r="A66"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128" i="24"/>
  <c r="A127" i="24"/>
  <c r="A125" i="24"/>
  <c r="A124" i="24"/>
  <c r="A123" i="24"/>
  <c r="A122" i="24"/>
  <c r="A121" i="24"/>
  <c r="A120" i="24"/>
  <c r="A119" i="24"/>
  <c r="A118" i="24"/>
  <c r="A117" i="24"/>
  <c r="A116" i="24"/>
  <c r="A115" i="24"/>
  <c r="A114" i="24"/>
  <c r="A113" i="24"/>
  <c r="A112" i="24"/>
  <c r="A111" i="24"/>
  <c r="A110" i="24"/>
  <c r="A109" i="24"/>
  <c r="A108" i="24"/>
  <c r="A107" i="24"/>
  <c r="A106" i="24"/>
  <c r="A105" i="24"/>
  <c r="A104" i="24"/>
  <c r="A96" i="24"/>
  <c r="A93" i="24"/>
  <c r="A92" i="24"/>
  <c r="A91" i="24"/>
  <c r="A90" i="24"/>
  <c r="A89" i="24"/>
  <c r="A88" i="24"/>
  <c r="A83" i="24"/>
  <c r="A82" i="24"/>
  <c r="A81" i="24"/>
  <c r="A80" i="24"/>
  <c r="A79" i="24"/>
  <c r="A78" i="24"/>
  <c r="A77" i="24"/>
  <c r="A76" i="24"/>
  <c r="A75" i="24"/>
  <c r="A74" i="24"/>
  <c r="A73" i="24"/>
  <c r="A72" i="24"/>
  <c r="A71" i="24"/>
  <c r="A70" i="24"/>
  <c r="A69" i="24"/>
  <c r="A68" i="24"/>
  <c r="A67" i="24"/>
  <c r="A66" i="24"/>
  <c r="Q113" i="24"/>
  <c r="Q110" i="24"/>
  <c r="R110" i="24" s="1"/>
  <c r="Q116" i="24"/>
  <c r="R116" i="24" s="1"/>
  <c r="N17" i="25"/>
  <c r="N16" i="25"/>
  <c r="K8" i="25"/>
  <c r="N13" i="25"/>
  <c r="N12" i="25"/>
  <c r="N11" i="25"/>
  <c r="N10" i="25"/>
  <c r="N9" i="25"/>
  <c r="N8" i="25"/>
  <c r="C11" i="25"/>
  <c r="C10" i="25"/>
  <c r="C9" i="25"/>
  <c r="C8" i="25"/>
  <c r="K26" i="25"/>
  <c r="H122" i="5"/>
  <c r="F122" i="5"/>
  <c r="D122" i="5"/>
  <c r="D116" i="5"/>
  <c r="F106" i="5"/>
  <c r="D106" i="5"/>
  <c r="H97" i="5"/>
  <c r="F97" i="5"/>
  <c r="D97" i="5"/>
  <c r="D89" i="5"/>
  <c r="H81" i="5"/>
  <c r="F81" i="5"/>
  <c r="D81" i="5"/>
  <c r="F73" i="5"/>
  <c r="D73" i="5"/>
  <c r="F67" i="5"/>
  <c r="D67" i="5"/>
  <c r="D51" i="5"/>
  <c r="F43" i="5"/>
  <c r="D33" i="5"/>
  <c r="D43" i="5"/>
  <c r="H17" i="5"/>
  <c r="F17" i="5"/>
  <c r="D17" i="5"/>
  <c r="H12" i="5"/>
  <c r="F12" i="5"/>
  <c r="D12" i="5"/>
  <c r="F27" i="20"/>
  <c r="F25" i="20"/>
  <c r="D26" i="20"/>
  <c r="D25" i="20"/>
  <c r="A59" i="24"/>
  <c r="A58" i="24"/>
  <c r="A57" i="24"/>
  <c r="A56" i="24"/>
  <c r="A55" i="24"/>
  <c r="A54" i="24"/>
  <c r="A53" i="24"/>
  <c r="A52"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48"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N81" i="24"/>
  <c r="J88" i="24" s="1"/>
  <c r="H12" i="24" s="1"/>
  <c r="J14" i="24" s="1"/>
  <c r="D31" i="20"/>
  <c r="D29" i="20"/>
  <c r="J144" i="12"/>
  <c r="F142" i="12"/>
  <c r="F17" i="20" s="1"/>
  <c r="M45" i="9"/>
  <c r="M44" i="9"/>
  <c r="M43" i="9"/>
  <c r="M42" i="9"/>
  <c r="M41" i="9"/>
  <c r="M40" i="9"/>
  <c r="M39" i="9"/>
  <c r="M38" i="9"/>
  <c r="M37" i="9"/>
  <c r="M36" i="9"/>
  <c r="M35" i="9"/>
  <c r="M34" i="9"/>
  <c r="M33" i="9"/>
  <c r="M32" i="9"/>
  <c r="M31" i="9"/>
  <c r="K46" i="9"/>
  <c r="I46" i="9"/>
  <c r="G46" i="9"/>
  <c r="E46" i="9"/>
  <c r="M27" i="9"/>
  <c r="M26" i="9"/>
  <c r="M25" i="9"/>
  <c r="M24" i="9"/>
  <c r="M23" i="9"/>
  <c r="M22" i="9"/>
  <c r="M21" i="9"/>
  <c r="M20" i="9"/>
  <c r="M19" i="9"/>
  <c r="M18" i="9"/>
  <c r="M17" i="9"/>
  <c r="M16" i="9"/>
  <c r="M15" i="9"/>
  <c r="M14" i="9"/>
  <c r="M28" i="9" s="1"/>
  <c r="E28" i="9"/>
  <c r="G28" i="9"/>
  <c r="I28" i="9"/>
  <c r="K28" i="9"/>
  <c r="D115" i="5"/>
  <c r="F105" i="5"/>
  <c r="D105" i="5"/>
  <c r="D90" i="5"/>
  <c r="F74" i="5"/>
  <c r="D74" i="5"/>
  <c r="D52" i="5"/>
  <c r="F44" i="5"/>
  <c r="D44" i="5"/>
  <c r="D34" i="5"/>
  <c r="H24" i="5"/>
  <c r="F24" i="5"/>
  <c r="D24" i="5"/>
  <c r="K42" i="7"/>
  <c r="K41" i="7"/>
  <c r="K40" i="7"/>
  <c r="K43" i="7" s="1"/>
  <c r="K47" i="7" s="1"/>
  <c r="I43" i="7"/>
  <c r="G43" i="7"/>
  <c r="E43" i="7"/>
  <c r="I31" i="7"/>
  <c r="G31" i="7"/>
  <c r="E31" i="7"/>
  <c r="N16" i="30"/>
  <c r="R16" i="30" s="1"/>
  <c r="N15" i="30"/>
  <c r="R15" i="30" s="1"/>
  <c r="N13" i="30"/>
  <c r="N12" i="30"/>
  <c r="N10" i="30"/>
  <c r="N19" i="30" s="1"/>
  <c r="N9" i="30"/>
  <c r="R9" i="30" s="1"/>
  <c r="P26" i="29"/>
  <c r="P27" i="29"/>
  <c r="L26" i="29"/>
  <c r="L25" i="29"/>
  <c r="J26" i="29"/>
  <c r="J25" i="29"/>
  <c r="J27" i="29" s="1"/>
  <c r="H26" i="29"/>
  <c r="H27" i="29" s="1"/>
  <c r="H25" i="29"/>
  <c r="N22" i="29"/>
  <c r="R22" i="29"/>
  <c r="N21" i="29"/>
  <c r="R21" i="29" s="1"/>
  <c r="N18" i="29"/>
  <c r="R18" i="29"/>
  <c r="N17" i="29"/>
  <c r="R17" i="29" s="1"/>
  <c r="N14" i="29"/>
  <c r="R14" i="29" s="1"/>
  <c r="N13" i="29"/>
  <c r="R13" i="29" s="1"/>
  <c r="N10" i="29"/>
  <c r="R10" i="29"/>
  <c r="N9" i="29"/>
  <c r="R9" i="29"/>
  <c r="K12" i="25"/>
  <c r="O12" i="25" s="1"/>
  <c r="K10" i="25"/>
  <c r="O10" i="25" s="1"/>
  <c r="K9" i="25"/>
  <c r="H31" i="22"/>
  <c r="H47" i="32"/>
  <c r="F47" i="32"/>
  <c r="D47" i="32"/>
  <c r="H41" i="32"/>
  <c r="F41" i="32"/>
  <c r="D41" i="32"/>
  <c r="H35" i="32"/>
  <c r="F35" i="32"/>
  <c r="D35" i="32"/>
  <c r="H29" i="32"/>
  <c r="F29" i="32"/>
  <c r="D29" i="32"/>
  <c r="H23" i="32"/>
  <c r="F23" i="32"/>
  <c r="D23" i="32"/>
  <c r="H17" i="32"/>
  <c r="F17" i="32"/>
  <c r="D17" i="32"/>
  <c r="H11" i="32"/>
  <c r="F11" i="32"/>
  <c r="D11" i="32"/>
  <c r="K30" i="9"/>
  <c r="I30" i="9"/>
  <c r="G30" i="9"/>
  <c r="E30" i="9"/>
  <c r="D30" i="9"/>
  <c r="D13" i="9"/>
  <c r="K13" i="9"/>
  <c r="I13" i="9"/>
  <c r="G13" i="9"/>
  <c r="E13" i="9"/>
  <c r="F87" i="28"/>
  <c r="F77" i="28"/>
  <c r="E8" i="21"/>
  <c r="G98" i="28"/>
  <c r="O98" i="28"/>
  <c r="M98" i="28"/>
  <c r="K98" i="28"/>
  <c r="I98" i="28"/>
  <c r="J192" i="12"/>
  <c r="L118" i="24"/>
  <c r="J118" i="24"/>
  <c r="H118" i="24"/>
  <c r="F118" i="24"/>
  <c r="N117" i="24"/>
  <c r="N116" i="24"/>
  <c r="N115" i="24"/>
  <c r="N114" i="24"/>
  <c r="R114" i="24" s="1"/>
  <c r="N113" i="24"/>
  <c r="R113" i="24"/>
  <c r="N112" i="24"/>
  <c r="N111" i="24"/>
  <c r="N118" i="24" s="1"/>
  <c r="N110" i="24"/>
  <c r="N107" i="24"/>
  <c r="L92" i="24" s="1"/>
  <c r="N95" i="24" s="1"/>
  <c r="N58" i="24"/>
  <c r="N10" i="24" s="1"/>
  <c r="J58" i="24"/>
  <c r="J10" i="24" s="1"/>
  <c r="N24" i="24"/>
  <c r="L86" i="24"/>
  <c r="J24" i="24"/>
  <c r="H86" i="24" s="1"/>
  <c r="N19" i="24"/>
  <c r="Q114" i="24"/>
  <c r="J19" i="24"/>
  <c r="H93" i="24" s="1"/>
  <c r="J96" i="24" s="1"/>
  <c r="F175" i="12"/>
  <c r="F174" i="12"/>
  <c r="D142" i="12"/>
  <c r="J142" i="12"/>
  <c r="J146" i="12" s="1"/>
  <c r="J135" i="12"/>
  <c r="J134" i="12"/>
  <c r="R10" i="30"/>
  <c r="R13" i="30"/>
  <c r="R12" i="30"/>
  <c r="P19" i="30"/>
  <c r="P20" i="30" s="1"/>
  <c r="L19" i="30"/>
  <c r="L18" i="30"/>
  <c r="L20" i="30" s="1"/>
  <c r="J19" i="30"/>
  <c r="J18" i="30"/>
  <c r="J20" i="30" s="1"/>
  <c r="H19" i="30"/>
  <c r="H18" i="30"/>
  <c r="H20" i="30"/>
  <c r="O87" i="28"/>
  <c r="M87" i="28"/>
  <c r="K87" i="28"/>
  <c r="I87" i="28"/>
  <c r="G87" i="28"/>
  <c r="O77" i="28"/>
  <c r="M77" i="28"/>
  <c r="G77" i="28"/>
  <c r="D127" i="5"/>
  <c r="D126" i="5"/>
  <c r="D58" i="5"/>
  <c r="D57" i="5"/>
  <c r="D52" i="32"/>
  <c r="D51" i="32"/>
  <c r="L69" i="22"/>
  <c r="L68" i="22"/>
  <c r="E3" i="14"/>
  <c r="G3" i="9"/>
  <c r="D3" i="5"/>
  <c r="G3" i="7"/>
  <c r="D3" i="32"/>
  <c r="E2" i="14"/>
  <c r="G2" i="9"/>
  <c r="D2" i="5"/>
  <c r="G2" i="7"/>
  <c r="D2" i="32"/>
  <c r="H90" i="22"/>
  <c r="D2" i="20"/>
  <c r="D3" i="20"/>
  <c r="M79" i="22"/>
  <c r="O79" i="22"/>
  <c r="N79" i="22"/>
  <c r="J14" i="22"/>
  <c r="N14" i="25" s="1"/>
  <c r="J24" i="22"/>
  <c r="N20" i="25"/>
  <c r="E15" i="23"/>
  <c r="N11" i="29"/>
  <c r="K32" i="25"/>
  <c r="E14" i="25"/>
  <c r="E18" i="25"/>
  <c r="G14" i="25"/>
  <c r="G18" i="25" s="1"/>
  <c r="I14" i="25"/>
  <c r="I18" i="25"/>
  <c r="I30" i="25" s="1"/>
  <c r="K24" i="25"/>
  <c r="K28" i="25"/>
  <c r="K22" i="25"/>
  <c r="K20" i="25"/>
  <c r="K17" i="25"/>
  <c r="O17" i="25" s="1"/>
  <c r="K16" i="25"/>
  <c r="O16" i="25" s="1"/>
  <c r="K13" i="25"/>
  <c r="K11" i="25"/>
  <c r="O11" i="25"/>
  <c r="E11" i="28"/>
  <c r="E10" i="28"/>
  <c r="J53" i="12"/>
  <c r="J130" i="12" s="1"/>
  <c r="J114" i="12"/>
  <c r="J88" i="12"/>
  <c r="J140" i="12"/>
  <c r="J141" i="12"/>
  <c r="G51" i="23"/>
  <c r="F118" i="12"/>
  <c r="F57" i="12"/>
  <c r="F2" i="12"/>
  <c r="L126" i="30"/>
  <c r="L2" i="30"/>
  <c r="L2" i="29"/>
  <c r="L133" i="29"/>
  <c r="I69" i="28"/>
  <c r="I2" i="28"/>
  <c r="E2" i="27"/>
  <c r="F2" i="26"/>
  <c r="F2" i="25"/>
  <c r="J62" i="24"/>
  <c r="J2" i="24"/>
  <c r="D2" i="23"/>
  <c r="F2" i="22"/>
  <c r="F51" i="21"/>
  <c r="F2" i="21"/>
  <c r="F119" i="12"/>
  <c r="F58" i="12"/>
  <c r="F3" i="12"/>
  <c r="L127" i="30"/>
  <c r="L3" i="30"/>
  <c r="L134" i="29"/>
  <c r="L3" i="29"/>
  <c r="I70" i="28"/>
  <c r="I3" i="28"/>
  <c r="E3" i="27"/>
  <c r="F3" i="26"/>
  <c r="F3" i="25"/>
  <c r="J63" i="24"/>
  <c r="J3" i="24"/>
  <c r="D3" i="23"/>
  <c r="F3" i="22"/>
  <c r="F52" i="21"/>
  <c r="F3" i="21"/>
  <c r="J66" i="21"/>
  <c r="J67" i="21"/>
  <c r="J68" i="21"/>
  <c r="J69" i="21"/>
  <c r="J70" i="21"/>
  <c r="J71" i="21"/>
  <c r="J72" i="21"/>
  <c r="J73" i="21"/>
  <c r="J74" i="21"/>
  <c r="J75" i="21"/>
  <c r="J76" i="21"/>
  <c r="J77" i="21"/>
  <c r="F78" i="21"/>
  <c r="J57" i="21"/>
  <c r="J60" i="21" s="1"/>
  <c r="R145" i="29"/>
  <c r="P145" i="29"/>
  <c r="N145" i="29"/>
  <c r="R142" i="29"/>
  <c r="P142" i="29"/>
  <c r="N142" i="29"/>
  <c r="P138" i="30"/>
  <c r="P135" i="30"/>
  <c r="R135" i="30"/>
  <c r="N135" i="30"/>
  <c r="H114" i="12"/>
  <c r="H88" i="12"/>
  <c r="H53" i="12"/>
  <c r="J8" i="21"/>
  <c r="F13" i="26"/>
  <c r="H13" i="26"/>
  <c r="J13" i="26"/>
  <c r="L13" i="26"/>
  <c r="F19" i="26"/>
  <c r="H19" i="26"/>
  <c r="J19" i="26"/>
  <c r="L19" i="26"/>
  <c r="E14" i="28"/>
  <c r="E15" i="28"/>
  <c r="E16" i="28"/>
  <c r="K17" i="28"/>
  <c r="E29" i="28"/>
  <c r="K29" i="28"/>
  <c r="K14" i="25"/>
  <c r="N18" i="30"/>
  <c r="N20" i="30" s="1"/>
  <c r="N23" i="29"/>
  <c r="N19" i="29"/>
  <c r="J18" i="22"/>
  <c r="N18" i="25" s="1"/>
  <c r="L93" i="24"/>
  <c r="K88" i="24"/>
  <c r="R65" i="28"/>
  <c r="S65" i="28" s="1"/>
  <c r="C65" i="28" s="1"/>
  <c r="Q115" i="24"/>
  <c r="R115" i="24" s="1"/>
  <c r="L134" i="34"/>
  <c r="P142" i="34"/>
  <c r="L59" i="35"/>
  <c r="L59" i="34"/>
  <c r="L134" i="35"/>
  <c r="R10" i="34"/>
  <c r="R26" i="34" s="1"/>
  <c r="R10" i="35"/>
  <c r="R26" i="35" s="1"/>
  <c r="N19" i="35"/>
  <c r="N11" i="34"/>
  <c r="N19" i="34"/>
  <c r="R9" i="34"/>
  <c r="R25" i="34" s="1"/>
  <c r="R27" i="34" s="1"/>
  <c r="N23" i="34"/>
  <c r="N15" i="34"/>
  <c r="N23" i="35"/>
  <c r="N26" i="34"/>
  <c r="D9" i="26"/>
  <c r="D13" i="26" s="1"/>
  <c r="D11" i="26"/>
  <c r="O8" i="25"/>
  <c r="O81" i="22"/>
  <c r="O85" i="22" s="1"/>
  <c r="J36" i="22" s="1"/>
  <c r="N26" i="25" s="1"/>
  <c r="O26" i="25" s="1"/>
  <c r="E12" i="28"/>
  <c r="N25" i="34"/>
  <c r="N27" i="34" s="1"/>
  <c r="N15" i="35"/>
  <c r="N88" i="24"/>
  <c r="L12" i="24" s="1"/>
  <c r="J81" i="21"/>
  <c r="J12" i="21" s="1"/>
  <c r="J14" i="21" s="1"/>
  <c r="E30" i="25"/>
  <c r="N25" i="35"/>
  <c r="R9" i="35"/>
  <c r="O20" i="25"/>
  <c r="R19" i="30" l="1"/>
  <c r="Q111" i="24"/>
  <c r="R111" i="24" s="1"/>
  <c r="E9" i="23"/>
  <c r="G12" i="23" s="1"/>
  <c r="N15" i="29"/>
  <c r="O13" i="25"/>
  <c r="J30" i="24"/>
  <c r="O9" i="25"/>
  <c r="R25" i="29"/>
  <c r="M46" i="9"/>
  <c r="N27" i="35"/>
  <c r="J79" i="21"/>
  <c r="O14" i="25"/>
  <c r="R26" i="29"/>
  <c r="J26" i="22"/>
  <c r="N26" i="29"/>
  <c r="E17" i="28"/>
  <c r="H130" i="12"/>
  <c r="N32" i="25"/>
  <c r="O32" i="25" s="1"/>
  <c r="R27" i="35"/>
  <c r="N25" i="29"/>
  <c r="N27" i="29" s="1"/>
  <c r="N30" i="24" s="1"/>
  <c r="J28" i="22"/>
  <c r="N22" i="25" s="1"/>
  <c r="O22" i="25" s="1"/>
  <c r="L27" i="29"/>
  <c r="R18" i="30"/>
  <c r="R20" i="30" s="1"/>
  <c r="N11" i="35"/>
  <c r="H27" i="34"/>
  <c r="J27" i="35"/>
  <c r="J62" i="21"/>
  <c r="J10" i="21" s="1"/>
  <c r="E16" i="23"/>
  <c r="H30" i="22"/>
  <c r="J32" i="22" s="1"/>
  <c r="J34" i="22" s="1"/>
  <c r="J38" i="22" s="1"/>
  <c r="N14" i="24"/>
  <c r="Q112" i="24"/>
  <c r="R112" i="24" s="1"/>
  <c r="F29" i="20"/>
  <c r="D27" i="20"/>
  <c r="F31" i="20"/>
  <c r="K18" i="25"/>
  <c r="O18" i="25" s="1"/>
  <c r="G30" i="25"/>
  <c r="K30" i="25" s="1"/>
  <c r="N28" i="24"/>
  <c r="Q117" i="24" s="1"/>
  <c r="R117" i="24" s="1"/>
  <c r="Q118" i="24"/>
  <c r="R118" i="24" s="1"/>
  <c r="D21" i="26"/>
  <c r="M14" i="28"/>
  <c r="G19" i="28"/>
  <c r="M26" i="28"/>
  <c r="O26" i="28" s="1"/>
  <c r="M27" i="28"/>
  <c r="O27" i="28" s="1"/>
  <c r="G10" i="28"/>
  <c r="G23" i="28"/>
  <c r="I23" i="28" s="1"/>
  <c r="G20" i="28"/>
  <c r="I20" i="28" s="1"/>
  <c r="M21" i="28"/>
  <c r="O21" i="28" s="1"/>
  <c r="G15" i="28"/>
  <c r="I15" i="28" s="1"/>
  <c r="M24" i="28"/>
  <c r="O24" i="28" s="1"/>
  <c r="G22" i="28"/>
  <c r="I22" i="28" s="1"/>
  <c r="M19" i="28"/>
  <c r="M11" i="28"/>
  <c r="O11" i="28" s="1"/>
  <c r="M15" i="28"/>
  <c r="O15" i="28" s="1"/>
  <c r="G27" i="28"/>
  <c r="I27" i="28" s="1"/>
  <c r="G25" i="28"/>
  <c r="I25" i="28" s="1"/>
  <c r="M10" i="28"/>
  <c r="M22" i="28"/>
  <c r="O22" i="28" s="1"/>
  <c r="M23" i="28"/>
  <c r="O23" i="28" s="1"/>
  <c r="M20" i="28"/>
  <c r="O20" i="28" s="1"/>
  <c r="G26" i="28"/>
  <c r="I26" i="28" s="1"/>
  <c r="G11" i="28"/>
  <c r="I11" i="28" s="1"/>
  <c r="M28" i="28"/>
  <c r="O28" i="28" s="1"/>
  <c r="M16" i="28"/>
  <c r="O16" i="28" s="1"/>
  <c r="G16" i="28"/>
  <c r="I16" i="28" s="1"/>
  <c r="M25" i="28"/>
  <c r="O25" i="28" s="1"/>
  <c r="G28" i="28"/>
  <c r="I28" i="28" s="1"/>
  <c r="G24" i="28"/>
  <c r="I24" i="28" s="1"/>
  <c r="G21" i="28"/>
  <c r="I21" i="28" s="1"/>
  <c r="G14" i="28"/>
  <c r="J17" i="21"/>
  <c r="R142" i="34"/>
  <c r="D15" i="26"/>
  <c r="R27" i="29" l="1"/>
  <c r="Q30" i="24" s="1"/>
  <c r="R30" i="24" s="1"/>
  <c r="G17" i="28"/>
  <c r="I17" i="28" s="1"/>
  <c r="I14" i="28"/>
  <c r="I19" i="28"/>
  <c r="G29" i="28"/>
  <c r="I29" i="28" s="1"/>
  <c r="M12" i="28"/>
  <c r="O12" i="28" s="1"/>
  <c r="O10" i="28"/>
  <c r="I10" i="28"/>
  <c r="G12" i="28"/>
  <c r="I12" i="28" s="1"/>
  <c r="M17" i="28"/>
  <c r="O17" i="28" s="1"/>
  <c r="O14" i="28"/>
  <c r="D16" i="26"/>
  <c r="E14" i="23"/>
  <c r="G19" i="23" s="1"/>
  <c r="N24" i="25"/>
  <c r="O24" i="25" s="1"/>
  <c r="M29" i="28"/>
  <c r="O29" i="28" s="1"/>
  <c r="O19" i="28"/>
  <c r="G7" i="23"/>
  <c r="G21" i="23" s="1"/>
  <c r="E55" i="23" l="1"/>
  <c r="G24" i="23"/>
  <c r="G27" i="23" s="1"/>
  <c r="J40" i="22" s="1"/>
  <c r="N28" i="25" l="1"/>
  <c r="O28" i="25" s="1"/>
  <c r="D17" i="26"/>
  <c r="D19" i="26" s="1"/>
  <c r="J42" i="22"/>
  <c r="E56" i="23"/>
  <c r="G58" i="23"/>
  <c r="N30" i="25" l="1"/>
  <c r="O30" i="25" s="1"/>
  <c r="J9" i="21"/>
  <c r="J11" i="21" s="1"/>
  <c r="C4" i="3"/>
</calcChain>
</file>

<file path=xl/comments1.xml><?xml version="1.0" encoding="utf-8"?>
<comments xmlns="http://schemas.openxmlformats.org/spreadsheetml/2006/main">
  <authors>
    <author>robertg</author>
  </authors>
  <commentList>
    <comment ref="R28" authorId="0">
      <text>
        <r>
          <rPr>
            <b/>
            <sz val="8"/>
            <color indexed="81"/>
            <rFont val="Tahoma"/>
            <family val="2"/>
          </rPr>
          <t>ComCom:</t>
        </r>
        <r>
          <rPr>
            <sz val="8"/>
            <color indexed="81"/>
            <rFont val="Tahoma"/>
            <family val="2"/>
          </rPr>
          <t xml:space="preserve">
Note 1:  Cell J30 is conditionally formatted, as this provides a simple check that the calculated value agrees with the corresponding total assets value reported in clause 9a "Report on Segmented Information".
Note 2: However, cell N30 is not conditionally formatted.  In order that the balancing item "adjustment resulting from cost allocation" can be calculated, the value in cell N30 is taken directly from the corresponding total assets value reported in clause 9a.</t>
        </r>
      </text>
    </comment>
  </commentList>
</comments>
</file>

<file path=xl/sharedStrings.xml><?xml version="1.0" encoding="utf-8"?>
<sst xmlns="http://schemas.openxmlformats.org/spreadsheetml/2006/main" count="1848" uniqueCount="701">
  <si>
    <t>From most recent disclosure following a price setting event</t>
  </si>
  <si>
    <t>(1). Domestic air passenger services—aircraft 30 tonnes MCTOW or more</t>
  </si>
  <si>
    <t>Original allocator or components</t>
  </si>
  <si>
    <t>New allocator or components</t>
  </si>
  <si>
    <t>Effect of Change</t>
  </si>
  <si>
    <t>RAB value - previous year</t>
  </si>
  <si>
    <t>[Airport activity charge 4]</t>
  </si>
  <si>
    <t>Airport Business–
GAAP</t>
  </si>
  <si>
    <t>Unregulated Activities–
GAAP</t>
  </si>
  <si>
    <t>Airport Company–
GAAP</t>
  </si>
  <si>
    <t>Regulatory/
GAAP Adjustments</t>
  </si>
  <si>
    <t>Regulatory / GAAP Adjustments *</t>
  </si>
  <si>
    <t>Net income</t>
  </si>
  <si>
    <t>Number of aircraft runway movements during the runway busy hour</t>
  </si>
  <si>
    <t>Total aircraft movements during the runway busy day</t>
  </si>
  <si>
    <t>Runway busy day</t>
  </si>
  <si>
    <t>Runway busy hour start time (day/month/year hour)</t>
  </si>
  <si>
    <t>Notional capacity during the passenger busy hour (bags/hour)*</t>
  </si>
  <si>
    <t>Bags processed during the passenger busy hour (bags/hour)*</t>
  </si>
  <si>
    <t>Notional capacity during the passenger busy hour (passengers/hour) *</t>
  </si>
  <si>
    <t>Notional capacity during the passenger busy hour (passengers/hour)*</t>
  </si>
  <si>
    <t>Notional reclaim unit capacity during the passenger busy hour (bags/hour)*</t>
  </si>
  <si>
    <t>Notional MAF secondary screening capacity during the passenger busy hour (passengers/hour)*</t>
  </si>
  <si>
    <t>Passenger busy hour for landside circulation (outbound)—start time
(day/month/year hour)</t>
  </si>
  <si>
    <t>Passenger busy hour for check-in—start time (day/month/year hour)</t>
  </si>
  <si>
    <t>Passenger busy hour for baggage (outbound)—start time (day/month/year hour)</t>
  </si>
  <si>
    <t>Passenger busy hour for passport control (outbound)—start time
(day/month/year hour)</t>
  </si>
  <si>
    <t>Passenger busy hour for security screening—start time (day/month/year hour)</t>
  </si>
  <si>
    <t>Passenger busy hour for airside circulation (outbound)—start time
(day/month/year hour)</t>
  </si>
  <si>
    <t>Passenger busy hour for departure lounges—start time (day/month/year hour)</t>
  </si>
  <si>
    <t>Passenger busy hour for airside circulation (inbound)—start time
(day/month/year hour)</t>
  </si>
  <si>
    <t>Passenger busy hour for passport control (inbound)—start time
(day/month/year hour)</t>
  </si>
  <si>
    <t>Passenger busy hour for landside circulation (inbound)—start time
(day/month/year hour)</t>
  </si>
  <si>
    <t>Passenger busy hour for baggage reclaim—start time (day/month/year hour)</t>
  </si>
  <si>
    <t>Passenger busy hour for bio-security screening and inspection and
customs secondary inspection—start time (day/month/year hour)</t>
  </si>
  <si>
    <t>Passenger busy hour for arrivals concourse—start time (day/month/year hour)</t>
  </si>
  <si>
    <t>Commentary must include an assessment of the accuracy of the passenger data used to prepare the utilisation indicators and the internet location of fieldwork documentation .</t>
  </si>
  <si>
    <t>Commentary concerning capacity utilisation indicators for aircraft and freight activities and airfield activities</t>
  </si>
  <si>
    <t>Asset disposals to a regulated supplier</t>
  </si>
  <si>
    <t>Asset disposals to a related party</t>
  </si>
  <si>
    <t>Contact stands and airbridges</t>
  </si>
  <si>
    <t>Airport Company</t>
  </si>
  <si>
    <t>Lease, rental and concession income</t>
  </si>
  <si>
    <t>Commentary on Related Party Transactions</t>
  </si>
  <si>
    <t>Key Capital Expenditure Projects</t>
  </si>
  <si>
    <t>Commentary on Segmented Information</t>
  </si>
  <si>
    <t>Unregulated Component</t>
  </si>
  <si>
    <t>The number and duration of interruptions to runway(s) during disclosure year by party primarily responsible</t>
  </si>
  <si>
    <t>The number and duration of interruptions to taxiway(s) during disclosure year by party primarily responsible</t>
  </si>
  <si>
    <t>The number and duration of interruptions to remote stands and means of embarkation/disembarkation during disclosure year by party primarily responsible</t>
  </si>
  <si>
    <t>The number and duration of interruptions to contact stands during disclosure year by party primarily responsible</t>
  </si>
  <si>
    <t>The number and duration of interruptions to baggage sortation system on departures during disclosure year by party primarily responsible</t>
  </si>
  <si>
    <t>The number and duration of interruptions to baggage reclaim belts during disclosure year by party primarily responsible</t>
  </si>
  <si>
    <t>Domestic turboprop</t>
  </si>
  <si>
    <t>Net operating charges from airfield activities relating to domestic flights of 3 tonnes or more but less than 30 tonnes MCTOW</t>
  </si>
  <si>
    <t>Net operating charges from airfield activities relating to domestic flights of 30 tonnes MCTOW or more</t>
  </si>
  <si>
    <t>Net operating charges from airfield activities relating to international flights</t>
  </si>
  <si>
    <t>Net operating charges from specified passenger terminal activities relating to domestic passengers</t>
  </si>
  <si>
    <t>Net operating charges from specified passenger terminal activities relating to international passengers</t>
  </si>
  <si>
    <t>Average charge from airfield activities relating to domestic flights of 3 tonnes or more but less than 30 tonnes MCTOW</t>
  </si>
  <si>
    <t>Average charge 
($ per passenger)</t>
  </si>
  <si>
    <t>Average charge
($ per tonne MCTOW)</t>
  </si>
  <si>
    <t>Average charge from airfield activities relating to domestic flights of 30 tonnes MCTOW or more</t>
  </si>
  <si>
    <t>Average charge from airfield activities relating to international flights</t>
  </si>
  <si>
    <t>Average charge
($ per domestic passenger)</t>
  </si>
  <si>
    <t>Average charge
($ per international passenger)</t>
  </si>
  <si>
    <t>Average charge from specified passenger terminal activities</t>
  </si>
  <si>
    <t>Commentary on Pricing Statistics</t>
  </si>
  <si>
    <t>Total MCTOW of domestic flights of 3 tonnes or more but less than 30 tonnes MCTOW</t>
  </si>
  <si>
    <t>Total MCTOW of domestic flights of 30 tonnes MCTOW or more</t>
  </si>
  <si>
    <t>Contact stand–airbridge</t>
  </si>
  <si>
    <t>The Airport Business is to provide descriptions and workings of items recorded in the four "other" categories above (explanatory notes can be provided in a separate note if necessary).</t>
  </si>
  <si>
    <t xml:space="preserve"> Airport Business*</t>
  </si>
  <si>
    <t>Works under construction</t>
  </si>
  <si>
    <t>Assets commissioned</t>
  </si>
  <si>
    <t>Commentary concerning report on passenger satisfaction indicators</t>
  </si>
  <si>
    <t>Total number of landings</t>
  </si>
  <si>
    <t>Other aircraft (including General Aviation)</t>
  </si>
  <si>
    <t>Air passenger service aircraft less than 3 tonnes MCTOW</t>
  </si>
  <si>
    <t>Pricing Period Starting Year</t>
  </si>
  <si>
    <t>Pricing Period Starting Year + 1</t>
  </si>
  <si>
    <t>Pricing Period Starting Year + 2</t>
  </si>
  <si>
    <t>Pricing Period Starting Year + 3</t>
  </si>
  <si>
    <t>Pricing Period Starting Year + 4</t>
  </si>
  <si>
    <t>REPORT ON CAPACITY UTILISATION INDICATORS FOR AIRCRAFT AND FREIGHT ACTIVITIES AND AIRFIELD ACTIVITIES</t>
  </si>
  <si>
    <t>REPORT ON CAPACITY UTILISATION INDICATORS FOR SPECIFIED PASSENGER TERMINAL ACTIVITIES</t>
  </si>
  <si>
    <t>REPORT ON OPERATIONAL IMPROVEMENT PROCESSES</t>
  </si>
  <si>
    <t>Air passenger services</t>
  </si>
  <si>
    <t>Aircraft parking stands</t>
  </si>
  <si>
    <t>REPORT ON REGULATORY ASSET BASE ROLL FORWARD</t>
  </si>
  <si>
    <t>REPORT ON INITIAL REGULATORY ASSET BASE VALUE</t>
  </si>
  <si>
    <t>[Select one]</t>
  </si>
  <si>
    <t>for</t>
  </si>
  <si>
    <t>Infrastructure and Buildings</t>
  </si>
  <si>
    <t>Vehicles, Plant and Equipment</t>
  </si>
  <si>
    <t>Asset Line Items</t>
  </si>
  <si>
    <t>Operating Cost Line Items</t>
  </si>
  <si>
    <t>Asset Maintenance</t>
  </si>
  <si>
    <t>Asset Management and Airport Operations</t>
  </si>
  <si>
    <t>Assets acquired from a regulated supplier</t>
  </si>
  <si>
    <t>Notional deductible interest</t>
  </si>
  <si>
    <t>Notional interest tax shield</t>
  </si>
  <si>
    <t>RAB proportionate investment</t>
  </si>
  <si>
    <t>Pricing incentives</t>
  </si>
  <si>
    <t>Other incentives</t>
  </si>
  <si>
    <t>Rates and levy costs</t>
  </si>
  <si>
    <t>Total financial incentives</t>
  </si>
  <si>
    <t xml:space="preserve">Closing RAB (tax value) </t>
  </si>
  <si>
    <t>Tax losses (regulated business)—prior period</t>
  </si>
  <si>
    <t>Tax losses (regulated business)</t>
  </si>
  <si>
    <t xml:space="preserve">Assets commissioned  </t>
  </si>
  <si>
    <t>Lost and found assets adjustment</t>
  </si>
  <si>
    <t xml:space="preserve">Extent of customer disagreement and
supplier response </t>
  </si>
  <si>
    <t xml:space="preserve">Regulatory profit/ loss </t>
  </si>
  <si>
    <t xml:space="preserve">Directly attributable operating costs </t>
  </si>
  <si>
    <t xml:space="preserve">Costs not directly attributable </t>
  </si>
  <si>
    <t>Total directly attributable costs</t>
  </si>
  <si>
    <t>Total costs not directly attributable</t>
  </si>
  <si>
    <t>Total operating costs</t>
  </si>
  <si>
    <t>Undetermined reasons</t>
  </si>
  <si>
    <t>Freight aircraft</t>
  </si>
  <si>
    <t>Summary of Change</t>
  </si>
  <si>
    <t>Net Revenues</t>
  </si>
  <si>
    <t>Airport Business</t>
  </si>
  <si>
    <t>Other adjustments to the RAB tax value</t>
  </si>
  <si>
    <t>Commentary must include an assessment of the accuracy of the passenger data used to prepare the utilisation indicators.</t>
  </si>
  <si>
    <t>Disclosure of the operational improvement process</t>
  </si>
  <si>
    <t>The process put in place by the Airport for it to meet regularly with airlines to improve the reliability and passenger satisfaction performance consistent with that reflected in the indicators.</t>
  </si>
  <si>
    <t>16a: Aircraft statistics</t>
  </si>
  <si>
    <t>16b: Terminal access</t>
  </si>
  <si>
    <t>16c: Passenger statistics</t>
  </si>
  <si>
    <t>REPORT ON RETURN ON INVESTMENT</t>
  </si>
  <si>
    <t>REPORT ON THE REGULATORY PROFIT</t>
  </si>
  <si>
    <t>Specified Airport Services Information Disclosure Requirements</t>
  </si>
  <si>
    <t>Total value land</t>
  </si>
  <si>
    <t>Total value sealed surfaces</t>
  </si>
  <si>
    <t>Total value infrastructure and buildings</t>
  </si>
  <si>
    <t>Total value vehicles, plant and equipment</t>
  </si>
  <si>
    <t>Other operating revenue</t>
  </si>
  <si>
    <t>Fixed electrical ground power availability (if applicable)</t>
  </si>
  <si>
    <t>Commentary concerning reliability measures</t>
  </si>
  <si>
    <t xml:space="preserve">Allowance for long term credit spread </t>
  </si>
  <si>
    <t>Number of emigration booths and kiosks</t>
  </si>
  <si>
    <t>Utilisation (% of processing capacity)</t>
  </si>
  <si>
    <t>Number of screening points</t>
  </si>
  <si>
    <t>Utilisation (passengers per seat)</t>
  </si>
  <si>
    <t>Number of immigration booths and kiosks</t>
  </si>
  <si>
    <t>16d: Airline statistics</t>
  </si>
  <si>
    <t>Domestic jet</t>
  </si>
  <si>
    <t xml:space="preserve">Total MCTOW of international flights </t>
  </si>
  <si>
    <t>Number of passengers</t>
  </si>
  <si>
    <t>Total MCTOW (tonnes)</t>
  </si>
  <si>
    <t>Allowance for long term credit spread</t>
  </si>
  <si>
    <t>Regulatory Profit / (Loss) before tax &amp; allowance for long term credit spread</t>
  </si>
  <si>
    <t>Qualifying debt</t>
  </si>
  <si>
    <t>Issue date</t>
  </si>
  <si>
    <t>Pricing date</t>
  </si>
  <si>
    <t>Book value</t>
  </si>
  <si>
    <t>Term Credit Spread Difference</t>
  </si>
  <si>
    <t xml:space="preserve">Notional debt issue cost readjustment </t>
  </si>
  <si>
    <t>Original tenor (in years)</t>
  </si>
  <si>
    <t>Actual for Current Disclosure Year</t>
  </si>
  <si>
    <t>Non-standard Depreciation Methodology</t>
  </si>
  <si>
    <t>Contact stand–walking</t>
  </si>
  <si>
    <t>SCHEDULE 16: REPORT ON ASSOCIATED STATISTICS (cont 2)</t>
  </si>
  <si>
    <t>REPORT ON THE REGULATORY TAX ALLOWANCE</t>
  </si>
  <si>
    <t>REPORT ON SEGMENTED INFORMATION</t>
  </si>
  <si>
    <t>REPORT ON RELATED PARTY TRANSACTIONS</t>
  </si>
  <si>
    <t>REPORT ON ACTUAL TO FORECAST EXPENDITURE</t>
  </si>
  <si>
    <t>REPORT ON ASSET ALLOCATIONS</t>
  </si>
  <si>
    <t>REPORT ON RELIABILITY MEASURES</t>
  </si>
  <si>
    <t>REPORT ON PASSENGER SATISFACTION INDICATORS</t>
  </si>
  <si>
    <t>REPORT ON ASSOCIATED STATISTICS</t>
  </si>
  <si>
    <t>REPORT ON PRICING STATISTICS</t>
  </si>
  <si>
    <t>Schedule</t>
  </si>
  <si>
    <t>REPORT ON COST ALLOCATIONS</t>
  </si>
  <si>
    <t>Information Templates</t>
  </si>
  <si>
    <t>Directly attributable assets</t>
  </si>
  <si>
    <t>Assets not directly attributable</t>
  </si>
  <si>
    <t>Total directly attributable assets</t>
  </si>
  <si>
    <t>Total assets not directly attributable</t>
  </si>
  <si>
    <t>Total assets</t>
  </si>
  <si>
    <t>Asset category</t>
  </si>
  <si>
    <t>Total capital expenditure</t>
  </si>
  <si>
    <t>Explanation of Variances</t>
  </si>
  <si>
    <t>Description</t>
  </si>
  <si>
    <t>Runway #1</t>
  </si>
  <si>
    <t>Runway #2</t>
  </si>
  <si>
    <t>Runway #3</t>
  </si>
  <si>
    <t>Domestic</t>
  </si>
  <si>
    <t>International</t>
  </si>
  <si>
    <t>Regulated Airport</t>
  </si>
  <si>
    <t>For Year Ended</t>
  </si>
  <si>
    <t>Total</t>
  </si>
  <si>
    <t>Airports</t>
  </si>
  <si>
    <t>Taxiway #1</t>
  </si>
  <si>
    <t>Taxiway #2</t>
  </si>
  <si>
    <t>Taxiway #3</t>
  </si>
  <si>
    <t>Ease of finding your way through an airport</t>
  </si>
  <si>
    <t>Ease of making connections with other flights</t>
  </si>
  <si>
    <t>Flight information display screens</t>
  </si>
  <si>
    <t>Walking distance within and/or between terminals</t>
  </si>
  <si>
    <t>Availability of baggage carts/trolleys</t>
  </si>
  <si>
    <t>Courtesy, helpfulness of airport staff (excluding check-in and security)</t>
  </si>
  <si>
    <t>Availability of washrooms/toilets</t>
  </si>
  <si>
    <t>Cleanliness of washrooms/toilets</t>
  </si>
  <si>
    <t>Comfort of waiting/gate areas</t>
  </si>
  <si>
    <t>Cleanliness of airport terminal</t>
  </si>
  <si>
    <t>Ambience of the airport</t>
  </si>
  <si>
    <t>Feeling of being safe and secure</t>
  </si>
  <si>
    <t>Check-in</t>
  </si>
  <si>
    <t>Security screening</t>
  </si>
  <si>
    <t>Baggage reclaim</t>
  </si>
  <si>
    <t>Bio-security screening and inspection and customs secondary inspection</t>
  </si>
  <si>
    <t>Arrivals concourse</t>
  </si>
  <si>
    <t>Table of Contents</t>
  </si>
  <si>
    <t>Description of runway(s)</t>
  </si>
  <si>
    <t>Runway</t>
  </si>
  <si>
    <t>Taxiway</t>
  </si>
  <si>
    <t>:</t>
  </si>
  <si>
    <t xml:space="preserve">Remote stands and means of embarkation/disembarkation </t>
  </si>
  <si>
    <t>Baggage sortation system on departures</t>
  </si>
  <si>
    <t>Baggage reclaim belts</t>
  </si>
  <si>
    <t>Domestic terminal</t>
  </si>
  <si>
    <t>International terminal</t>
  </si>
  <si>
    <t>Length of pavement (m)</t>
  </si>
  <si>
    <t>Width (m)</t>
  </si>
  <si>
    <t>Description of main taxiway(s)</t>
  </si>
  <si>
    <t>Runway code</t>
  </si>
  <si>
    <t>Passport and visa inspection waiting time</t>
  </si>
  <si>
    <t>Security inspection waiting time</t>
  </si>
  <si>
    <t>Check-in waiting time</t>
  </si>
  <si>
    <t>Airlines/Other</t>
  </si>
  <si>
    <t>Number</t>
  </si>
  <si>
    <t>Annual average</t>
  </si>
  <si>
    <t>Aircraft type</t>
  </si>
  <si>
    <t>Survey organisation</t>
  </si>
  <si>
    <t>Survey organisation used</t>
  </si>
  <si>
    <t>If "Other", please specify</t>
  </si>
  <si>
    <t>Passenger satisfaction survey score</t>
  </si>
  <si>
    <t>(average quarterly rating by service item)</t>
  </si>
  <si>
    <t xml:space="preserve">On-time departure delay </t>
  </si>
  <si>
    <t>Shoulder width (m)</t>
  </si>
  <si>
    <t>ILS category</t>
  </si>
  <si>
    <t>Designations</t>
  </si>
  <si>
    <t>Total parking stands</t>
  </si>
  <si>
    <t>Aircraft movements</t>
  </si>
  <si>
    <t>Date</t>
  </si>
  <si>
    <t>Landside circulation (outbound)</t>
  </si>
  <si>
    <t>Passport control (outbound)</t>
  </si>
  <si>
    <t>Airside circulation (outbound)</t>
  </si>
  <si>
    <t>Baggage (outbound)</t>
  </si>
  <si>
    <t>Airside circulation (inbound)</t>
  </si>
  <si>
    <t>Landside circulation (inbound)</t>
  </si>
  <si>
    <t>Passport control (inbound)</t>
  </si>
  <si>
    <t>Number of reclaim units</t>
  </si>
  <si>
    <t>Total terminal functional areas providing facilities and service directly for passengers</t>
  </si>
  <si>
    <t>($000)</t>
  </si>
  <si>
    <t>less</t>
  </si>
  <si>
    <t>plus</t>
  </si>
  <si>
    <t>Depreciation</t>
  </si>
  <si>
    <t>Revaluations</t>
  </si>
  <si>
    <t xml:space="preserve">less </t>
  </si>
  <si>
    <t>Expenditure by Category</t>
  </si>
  <si>
    <t>Asset replacement and renewal</t>
  </si>
  <si>
    <t>[Project 1]</t>
  </si>
  <si>
    <t>[Project 2]</t>
  </si>
  <si>
    <t>[Project 3]</t>
  </si>
  <si>
    <t>[Project 4]</t>
  </si>
  <si>
    <t>[Project 5]</t>
  </si>
  <si>
    <t>[Project 6]</t>
  </si>
  <si>
    <t>[Project 7]</t>
  </si>
  <si>
    <t>[Project 8]</t>
  </si>
  <si>
    <t>[Project 9]</t>
  </si>
  <si>
    <t>Other capital expenditure</t>
  </si>
  <si>
    <t>Corporate overheads</t>
  </si>
  <si>
    <t>Asset management and airport operations</t>
  </si>
  <si>
    <t>Asset maintenance</t>
  </si>
  <si>
    <t>Return on Investment (ROI)</t>
  </si>
  <si>
    <t>Commissioned Projects</t>
  </si>
  <si>
    <t>Proportion of Year Available  (%)</t>
  </si>
  <si>
    <t>[Commissioned Project 1]</t>
  </si>
  <si>
    <t>[Commissioned Project 2]</t>
  </si>
  <si>
    <t>[Commissioned Project 3]</t>
  </si>
  <si>
    <t>[Commissioned Project 4]</t>
  </si>
  <si>
    <t>[Commissioned Project 5]</t>
  </si>
  <si>
    <t>[Commissioned Project 6]</t>
  </si>
  <si>
    <t>[Commissioned Project 7]</t>
  </si>
  <si>
    <t>[Commissioned Project 8]</t>
  </si>
  <si>
    <t>[Commissioned Project 9]</t>
  </si>
  <si>
    <t>Income</t>
  </si>
  <si>
    <t>Other income</t>
  </si>
  <si>
    <t>Net operating revenue</t>
  </si>
  <si>
    <t>Total regulatory income</t>
  </si>
  <si>
    <t>Expenses</t>
  </si>
  <si>
    <t>Corporate Overheads</t>
  </si>
  <si>
    <t>Operating surplus / (deficit)</t>
  </si>
  <si>
    <t>Total revaluations</t>
  </si>
  <si>
    <t xml:space="preserve">Regulatory Profit / (Loss) </t>
  </si>
  <si>
    <t>Merger and acquisition expenses</t>
  </si>
  <si>
    <t>Justification for Merger and Acquisition Expenses</t>
  </si>
  <si>
    <t>*</t>
  </si>
  <si>
    <t xml:space="preserve">Regulatory taxable income (loss) </t>
  </si>
  <si>
    <t xml:space="preserve"> </t>
  </si>
  <si>
    <t>* Workings to be provided</t>
  </si>
  <si>
    <t>Opening RAB (Tax Value)</t>
  </si>
  <si>
    <t xml:space="preserve">Tax losses used </t>
  </si>
  <si>
    <t>Capacity growth</t>
  </si>
  <si>
    <t>Land</t>
  </si>
  <si>
    <t>Sealed Surfaces</t>
  </si>
  <si>
    <t>Infrastructure &amp; Buildings</t>
  </si>
  <si>
    <t>Vehicles, Plant &amp; Equipment</t>
  </si>
  <si>
    <t>Specified Passenger Terminal Activities</t>
  </si>
  <si>
    <t>Airfield Activities</t>
  </si>
  <si>
    <t>Regulatory tax allowance</t>
  </si>
  <si>
    <t>Tax expense</t>
  </si>
  <si>
    <t>Description of Regulatory / GAAP Adjustment</t>
  </si>
  <si>
    <t>Affected Line Item</t>
  </si>
  <si>
    <t>Entity Name</t>
  </si>
  <si>
    <t>Related Party Relationship</t>
  </si>
  <si>
    <t>% Variance</t>
  </si>
  <si>
    <t>Actual for Period to Date</t>
  </si>
  <si>
    <t>(a)</t>
  </si>
  <si>
    <t>(b)</t>
  </si>
  <si>
    <t>(a)/(b)-1</t>
  </si>
  <si>
    <t>Airport Companies must provide a brief explanation for any line item variance of more than 10%</t>
  </si>
  <si>
    <t>Specified Terminal Activities</t>
  </si>
  <si>
    <t>Asset Category</t>
  </si>
  <si>
    <t>Asset Allocators</t>
  </si>
  <si>
    <t>Rationale</t>
  </si>
  <si>
    <t>Original</t>
  </si>
  <si>
    <t>New</t>
  </si>
  <si>
    <t>Difference</t>
  </si>
  <si>
    <t>Cost Allocators</t>
  </si>
  <si>
    <t>Operating Cost Category</t>
  </si>
  <si>
    <t>Proportionate  Regulatory Value</t>
  </si>
  <si>
    <t xml:space="preserve">Aircraft and Freight Activities </t>
  </si>
  <si>
    <t>Description of Transaction</t>
  </si>
  <si>
    <t>CONSOLIDATION STATEMENT</t>
  </si>
  <si>
    <t>Company Name</t>
  </si>
  <si>
    <t>Quarter</t>
  </si>
  <si>
    <t>Commentary on Return on Investment</t>
  </si>
  <si>
    <t>CY-1</t>
  </si>
  <si>
    <t>Current Year CY</t>
  </si>
  <si>
    <t>Total Duration</t>
  </si>
  <si>
    <t>Hours</t>
  </si>
  <si>
    <t>Minutes</t>
  </si>
  <si>
    <t>VMC (movements per hour)</t>
  </si>
  <si>
    <t>IMC (movements per hour)</t>
  </si>
  <si>
    <t>Name</t>
  </si>
  <si>
    <t>Length (m)</t>
  </si>
  <si>
    <t>Number of links</t>
  </si>
  <si>
    <t>Status</t>
  </si>
  <si>
    <t>Busy periods for runway movements</t>
  </si>
  <si>
    <t>Outbound (Departing) Passengers</t>
  </si>
  <si>
    <t>Inbound (Arriving) Passengers</t>
  </si>
  <si>
    <t>Number of seats</t>
  </si>
  <si>
    <t>Facilities for international transit &amp; transfer passengers</t>
  </si>
  <si>
    <t>Facilities for passengers excluding international transit &amp; transfer</t>
  </si>
  <si>
    <t>Departure lounges</t>
  </si>
  <si>
    <t>Gains / (losses) on sale of assets</t>
  </si>
  <si>
    <t xml:space="preserve">Current year tax losses </t>
  </si>
  <si>
    <t>Standard depreciation</t>
  </si>
  <si>
    <t>Holding Costs</t>
  </si>
  <si>
    <t xml:space="preserve"> Allocator Type</t>
  </si>
  <si>
    <t>Regulatory profit / (loss)</t>
  </si>
  <si>
    <t xml:space="preserve">Regulatory investment value </t>
  </si>
  <si>
    <t>Total operational expenditure</t>
  </si>
  <si>
    <t>Capital expenditure</t>
  </si>
  <si>
    <t>Operating surplus / (deficit) before interest, depreciation, revaluations and tax</t>
  </si>
  <si>
    <t xml:space="preserve">Net operating surplus / (deficit) before interest </t>
  </si>
  <si>
    <t xml:space="preserve">Property plant and equipment </t>
  </si>
  <si>
    <t>Gains / (losses) on asset sales</t>
  </si>
  <si>
    <t>Indexed revaluations</t>
  </si>
  <si>
    <t>Assets commissioned (other than below)</t>
  </si>
  <si>
    <t>Assets acquired from a related party</t>
  </si>
  <si>
    <t xml:space="preserve">Indexed revaluation </t>
  </si>
  <si>
    <t>Asset commissioned</t>
  </si>
  <si>
    <t>Regulatory depreciation</t>
  </si>
  <si>
    <t>Other permanent differences—not deductible</t>
  </si>
  <si>
    <t>Other temporary adjustments—current period</t>
  </si>
  <si>
    <t>Tax depreciation</t>
  </si>
  <si>
    <t>Other permanent differences—non taxable</t>
  </si>
  <si>
    <t>Other temporary adjustments—prior period</t>
  </si>
  <si>
    <t>Tax losses used</t>
  </si>
  <si>
    <t>Net taxable income</t>
  </si>
  <si>
    <t>Operational expenditure:</t>
  </si>
  <si>
    <t>Indexed revaluation</t>
  </si>
  <si>
    <t>Adjusted regulatory profit</t>
  </si>
  <si>
    <t>Asset disposals</t>
  </si>
  <si>
    <t>Regulatory investment value</t>
  </si>
  <si>
    <t>RAB investment</t>
  </si>
  <si>
    <t>Other assets commissioned</t>
  </si>
  <si>
    <t>($000 unless otherwise specified)</t>
  </si>
  <si>
    <t>CY+1</t>
  </si>
  <si>
    <t>Current Year (CY)</t>
  </si>
  <si>
    <t xml:space="preserve">RAB value under 'non-standard' depreciation </t>
  </si>
  <si>
    <t xml:space="preserve">RAB value under 'standard' depreciation </t>
  </si>
  <si>
    <t>Regulatory profit / (loss) before tax</t>
  </si>
  <si>
    <t>Adjustment for merger, acquisition or sale activity</t>
  </si>
  <si>
    <t>Other related party transactions</t>
  </si>
  <si>
    <t>Regulatory asset base value - previous year</t>
  </si>
  <si>
    <t>Declared runway capacity for specified meteorological condition</t>
  </si>
  <si>
    <t>SCHEDULE 16: REPORT ON ASSOCIATED STATISTICS</t>
  </si>
  <si>
    <t>SCHEDULE 16: REPORT ON ASSOCIATED STATISTICS (cont)</t>
  </si>
  <si>
    <t>Operating cost category</t>
  </si>
  <si>
    <t>Average survey score</t>
  </si>
  <si>
    <t>Airport Businesses</t>
  </si>
  <si>
    <t>Number of apron stands available during the runway busy day categorised by stand description and primary flight category</t>
  </si>
  <si>
    <t>Commentary on the Consolidation Statement</t>
  </si>
  <si>
    <t>Commentary on Regulatory Profit</t>
  </si>
  <si>
    <t>Number of working baggage trolleys available for passenger use
at end of disclosure year</t>
  </si>
  <si>
    <t>(iii) The total number and MCTOW of landings of aircraft not included in (i) and (ii) above during disclosure year</t>
  </si>
  <si>
    <t>(iv)  The total number and MCTOW of landings during the disclosure year</t>
  </si>
  <si>
    <t>The total number of passengers during disclosure year</t>
  </si>
  <si>
    <t>Name of each commercial carrier providing a regular air transport passenger service through the airport during disclosure year</t>
  </si>
  <si>
    <t>Disclosures are categorised by core aircraft types such as Boeing 737-400 or Airbus A320.  Sub variants within these types need not be disclosed.</t>
  </si>
  <si>
    <t>(i) International air passenger services—total number and MCTOW of landings by aircraft type during disclosure year</t>
  </si>
  <si>
    <t>(ii) Domestic air passenger services—the total number and MCTOW of landings of  flights by aircraft type during disclosure year</t>
  </si>
  <si>
    <t>Military and diplomatic aircraft</t>
  </si>
  <si>
    <t>Number of full-time equivalent employees</t>
  </si>
  <si>
    <t>Human resource costs ($000)</t>
  </si>
  <si>
    <t>Number of domestic passengers on flights of 3 tonnes or more but less than 30 tonnes MCTOW</t>
  </si>
  <si>
    <t xml:space="preserve">Number of international passengers </t>
  </si>
  <si>
    <t>Number of domestic passengers on flights of 30 tonnes MCTOW or more</t>
  </si>
  <si>
    <t>Average charge from airfield activities and specified passenger terminal activities</t>
  </si>
  <si>
    <t>Passenger throughput during the passenger busy hour (passengers/hour)</t>
  </si>
  <si>
    <t>Must include information on how the responsibility for interruptions is determined and the processes the Airport has put in place for undertaking any operational improvement in respect of reliability.  If interruptions are categorised as “occurring for undetermined reasons”, the reasons for inclusion in this category must be disclosed.</t>
  </si>
  <si>
    <t>Number of domestic jet and international air passenger service aircraft movements* during disclosure year categorised by the main form of passenger access to and from terminal</t>
  </si>
  <si>
    <t>International air passenger service movements</t>
  </si>
  <si>
    <t>Domestic jet air passenger service movements</t>
  </si>
  <si>
    <t>Other (including General Aviation)</t>
  </si>
  <si>
    <t>* NB. The terminal access disclosure figures do not include non-jet aircraft domestic air passenger service flights.</t>
  </si>
  <si>
    <t>Total (gross figure)</t>
  </si>
  <si>
    <t>Total (net figure)</t>
  </si>
  <si>
    <t>Remote stand—bus</t>
  </si>
  <si>
    <t>Number of aircraft runway movements during the runway busy day with air passenger service flights categorised by stand description and flight category</t>
  </si>
  <si>
    <t xml:space="preserve">SCHEDULE 1: REPORT ON RETURN ON INVESTMENT </t>
  </si>
  <si>
    <t>SCHEDULE 2: REPORT ON THE REGULATORY PROFIT</t>
  </si>
  <si>
    <t>SCHEDULE 2: REPORT ON THE REGULATORY PROFIT (cont)</t>
  </si>
  <si>
    <t>SCHEDULE 3: REPORT ON THE REGULATORY TAX ALLOWANCE</t>
  </si>
  <si>
    <t>SCHEDULE 4: REPORT ON REGULATORY ASSET BASE ROLL FORWARD</t>
  </si>
  <si>
    <t>SCHEDULE 4: REPORT ON REGULATORY ASSET BASE ROLL FORWARD (cont)</t>
  </si>
  <si>
    <t>SCHEDULE 5: REPORT ON RELATED PARTY TRANSACTIONS</t>
  </si>
  <si>
    <t>SCHEDULE 6: REPORT ON ACTUAL TO FORECAST EXPENDITURE</t>
  </si>
  <si>
    <t>SCHEDULE 6: REPORT ON ACTUAL TO FORECAST EXPENDITURE (cont)</t>
  </si>
  <si>
    <t>SCHEDULE 7: REPORT ON SEGMENTED INFORMATION</t>
  </si>
  <si>
    <t>SCHEDULE 8: CONSOLIDATION STATEMENT</t>
  </si>
  <si>
    <t>8b(i): REGULATORY / GAAP ADJUSTMENTS</t>
  </si>
  <si>
    <t>SCHEDULE 9: REPORT ON ASSET ALLOCATIONS</t>
  </si>
  <si>
    <t>SCHEDULE 9: REPORT ON ASSET ALLOCATIONS (cont)</t>
  </si>
  <si>
    <t>SCHEDULE 10: REPORT ON COST ALLOCATIONS</t>
  </si>
  <si>
    <t>SCHEDULE 10: REPORT ON COST ALLOCATIONS (cont)</t>
  </si>
  <si>
    <t>SCHEDULE 11: REPORT ON RELIABILITY MEASURES</t>
  </si>
  <si>
    <t>SCHEDULE 11: REPORT ON RELIABILITY MEASURES (cont)</t>
  </si>
  <si>
    <t xml:space="preserve">SCHEDULE 13: REPORT ON CAPACITY UTILISATION INDICATORS FOR SPECIFIED PASSENGER TERMINAL ACTIVITIES </t>
  </si>
  <si>
    <t>SCHEDULE 13: REPORT ON CAPACITY UTILISATION INDICATORS FOR SPECIFIED PASSENGER TERMINAL ACTIVITIES (cont 1)</t>
  </si>
  <si>
    <t>SCHEDULE 13: REPORT ON CAPACITY UTILISATION INDICATORS FOR SPECIFIED PASSENGER TERMINAL ACTIVITIES (cont 2)</t>
  </si>
  <si>
    <t>SCHEDULE 14: REPORT ON PASSENGER SATISFACTION INDICATORS</t>
  </si>
  <si>
    <t>SCHEDULE 15: REPORT ON OPERATIONAL IMPROVEMENT PROCESSES</t>
  </si>
  <si>
    <t>SCHEDULE 17: REPORT ON PRICING STATISTICS</t>
  </si>
  <si>
    <t>SCHEDULE 1: REPORT ON RETURN ON INVESTMENT (cont)</t>
  </si>
  <si>
    <t>SCHEDULE 12: REPORT ON CAPACITY UTILISATION INDICATORS FOR AIRCRAFT AND FREIGHT ACTIVITIES AND AIRFIELD ACTIVITIES</t>
  </si>
  <si>
    <t>SCHEDULE 16: REPORT ON ASSOCIATED STATISTICS (cont 3)</t>
  </si>
  <si>
    <t>RAB</t>
  </si>
  <si>
    <t>Commentary</t>
  </si>
  <si>
    <t>Depreciation charge for the period (RAB)</t>
  </si>
  <si>
    <t>Unallocated works under construction</t>
  </si>
  <si>
    <t>Adjustment resulting from cost allocation</t>
  </si>
  <si>
    <t>RAB value</t>
  </si>
  <si>
    <t>Base Value</t>
  </si>
  <si>
    <t>Tracking Revaluations</t>
  </si>
  <si>
    <t>Transfer to works under construction</t>
  </si>
  <si>
    <t>RAB value—previous disclosure year</t>
  </si>
  <si>
    <t>Asset disposals (other)</t>
  </si>
  <si>
    <t>Works under construction—previous disclosure year</t>
  </si>
  <si>
    <t>Allocated works under construction</t>
  </si>
  <si>
    <t>Assets held for future use—disposals</t>
  </si>
  <si>
    <t>Highest rate of finance applied (%)</t>
  </si>
  <si>
    <t>Regulatory tax asset value of additions</t>
  </si>
  <si>
    <t>Regulatory tax asset value of disposals</t>
  </si>
  <si>
    <t>Regulatory tax asset value of assets transferred from/(to) unregulated asset base</t>
  </si>
  <si>
    <t>Unallocated RAB *</t>
  </si>
  <si>
    <t xml:space="preserve">*  The 'unallocated RAB' is the total value of those assets used wholly or partially to provide specified services without any allowance being made for the allocation of costs to non-specified services.  The RAB value represents the value of these assets after applying this cost allocation.  Neither value includes land held for future use or works under construction. </t>
  </si>
  <si>
    <t>Unallocated RAB</t>
  </si>
  <si>
    <t>Non-standard depreciation</t>
  </si>
  <si>
    <t>Justification for change in
depreciation methodology</t>
  </si>
  <si>
    <t>16e: Human Resource Statistics</t>
  </si>
  <si>
    <t>* To correspond with the clause 8a column Regulatory/GAAP adjustments</t>
  </si>
  <si>
    <t>8a: CONSOLIDATION STATEMENT</t>
  </si>
  <si>
    <t>8b: NOTES TO CONSOLIDATION STATEMENT</t>
  </si>
  <si>
    <t>Commentary concerning the report on associated statistics</t>
  </si>
  <si>
    <t>17a: Components of Pricing Statistics</t>
  </si>
  <si>
    <t>17b: Pricing Statistics</t>
  </si>
  <si>
    <t>10b: Notes to the Report</t>
  </si>
  <si>
    <t>10b(i): Changes in Cost Allocators</t>
  </si>
  <si>
    <t>10a: Cost Allocations</t>
  </si>
  <si>
    <t>9b: Notes to the Report</t>
  </si>
  <si>
    <t>9b(i): Changes in Asset Allocators</t>
  </si>
  <si>
    <t>9a: Asset Allocations</t>
  </si>
  <si>
    <t>6a: Actual to Forecast Expenditure</t>
  </si>
  <si>
    <t>6b: Forecast Expenditure</t>
  </si>
  <si>
    <t>5(ii): Entities Involved in Related Party Transactions</t>
  </si>
  <si>
    <t>5(iii): Related Party Transactions</t>
  </si>
  <si>
    <t>4b: Notes to the Report</t>
  </si>
  <si>
    <t xml:space="preserve"> 4b(i): Regulatory Depreciation</t>
  </si>
  <si>
    <t xml:space="preserve"> 4b(ii): Non-Standard Depreciation Disclosure</t>
  </si>
  <si>
    <t xml:space="preserve"> 4b(iii): Non-Standard Depreciation Disclosure for Year of Change</t>
  </si>
  <si>
    <t xml:space="preserve"> 4b(iv): Calculation of Revaluation Rate and Indexed Revaluation of Fixed Assets</t>
  </si>
  <si>
    <t xml:space="preserve"> 4b(v): Works Under Construction</t>
  </si>
  <si>
    <t xml:space="preserve"> 4b(vi): Capital Expenditure by Primary Purpose</t>
  </si>
  <si>
    <t xml:space="preserve"> 4b(vii): Asset Classes</t>
  </si>
  <si>
    <t>3b: Notes to the Report</t>
  </si>
  <si>
    <t>3a: Regulatory Tax Allowance</t>
  </si>
  <si>
    <t>3b(i): Disclosure of Permanent Differences and Temporary Adjustments</t>
  </si>
  <si>
    <t>3b(ii): Tax Depreciation Roll-Forward</t>
  </si>
  <si>
    <t>3b(iii): Reconciliation of Tax Losses (Airport Business)</t>
  </si>
  <si>
    <t>2b(i): Allowance for Long Term Credit Spread</t>
  </si>
  <si>
    <t>2b(ii): Financial Incentives</t>
  </si>
  <si>
    <t>2b(iii): Rates and Levy Costs</t>
  </si>
  <si>
    <t>2b(iv): Merger and Acquisition Expenses</t>
  </si>
  <si>
    <t>2b: Notes to the Report</t>
  </si>
  <si>
    <t>2a: Regulatory Profit</t>
  </si>
  <si>
    <t>1a: Return on Investment</t>
  </si>
  <si>
    <t>1b: Notes to the Report</t>
  </si>
  <si>
    <t>1b(i): Deductible Interest and Interest Tax Shield</t>
  </si>
  <si>
    <t>1b(ii): Regulatory Investment Value</t>
  </si>
  <si>
    <t>Regulatory Profit / (Loss) before tax</t>
  </si>
  <si>
    <t>* Please describe in the capacity utilisation indicators commentary box how the notional capacity has been assessed.</t>
  </si>
  <si>
    <t>Commentary on Asset Allocations</t>
  </si>
  <si>
    <t>Commentary on Cost Allocations</t>
  </si>
  <si>
    <t>Commentary concerning capacity utilisation indicators for Passenger Terminal Activities</t>
  </si>
  <si>
    <t>Total forecast capital expenditure</t>
  </si>
  <si>
    <t>Total forecast operational expenditure</t>
  </si>
  <si>
    <t>ROI—comparable to a post tax WACC (%)</t>
  </si>
  <si>
    <t>Post tax WACC (%)</t>
  </si>
  <si>
    <t>ROI—comparable to a vanilla WACC (%)</t>
  </si>
  <si>
    <t>Vanilla WACC (%)</t>
  </si>
  <si>
    <t>Debt leverage assumption (%)</t>
  </si>
  <si>
    <t>Tax rate (%)</t>
  </si>
  <si>
    <t>Coupon rate
(%)</t>
  </si>
  <si>
    <t>Attribution Rate (%)</t>
  </si>
  <si>
    <t>Statutory tax rate (%)</t>
  </si>
  <si>
    <t>Revaluation rate (%)</t>
  </si>
  <si>
    <t>Page 1</t>
  </si>
  <si>
    <t>Page 2</t>
  </si>
  <si>
    <t>Page 3</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</si>
  <si>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</si>
  <si>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</si>
  <si>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</si>
  <si>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</si>
  <si>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</si>
  <si>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</si>
  <si>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</si>
  <si>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</si>
  <si>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</si>
  <si>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</si>
  <si>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</si>
  <si>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</si>
  <si>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</si>
  <si>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</si>
  <si>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</si>
  <si>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</si>
  <si>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</si>
  <si>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</si>
  <si>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</si>
  <si>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</si>
  <si>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</si>
  <si>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</si>
  <si>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</si>
  <si>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</si>
  <si>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</si>
  <si>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</si>
  <si>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</si>
  <si>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</si>
  <si>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33</t>
  </si>
  <si>
    <t>Page 34</t>
  </si>
  <si>
    <t>Page 35</t>
  </si>
  <si>
    <t>Page 36</t>
  </si>
  <si>
    <t>Page 37</t>
  </si>
  <si>
    <t>Remote stand–bus</t>
  </si>
  <si>
    <r>
      <t>Inbound passengers</t>
    </r>
    <r>
      <rPr>
        <vertAlign val="superscript"/>
        <sz val="10"/>
        <color indexed="8"/>
        <rFont val="French Script MT"/>
        <family val="2"/>
      </rPr>
      <t>†</t>
    </r>
  </si>
  <si>
    <r>
      <t>Outbound passengers</t>
    </r>
    <r>
      <rPr>
        <vertAlign val="superscript"/>
        <sz val="10"/>
        <color indexed="8"/>
        <rFont val="French Script MT"/>
        <family val="2"/>
      </rPr>
      <t>†</t>
    </r>
  </si>
  <si>
    <r>
      <t>Floor space (m</t>
    </r>
    <r>
      <rPr>
        <vertAlign val="superscript"/>
        <sz val="10"/>
        <color indexed="8"/>
        <rFont val="French Script MT"/>
        <family val="2"/>
      </rPr>
      <t>2</t>
    </r>
    <r>
      <rPr>
        <sz val="10"/>
        <color indexed="8"/>
        <rFont val="French Script MT"/>
        <family val="2"/>
      </rPr>
      <t>)</t>
    </r>
  </si>
  <si>
    <r>
      <t>Utilisation (busy hour passengers per 100m</t>
    </r>
    <r>
      <rPr>
        <vertAlign val="superscript"/>
        <sz val="10"/>
        <color indexed="8"/>
        <rFont val="French Script MT"/>
        <family val="2"/>
      </rPr>
      <t>2</t>
    </r>
    <r>
      <rPr>
        <sz val="10"/>
        <color indexed="8"/>
        <rFont val="French Script MT"/>
        <family val="2"/>
      </rPr>
      <t>)</t>
    </r>
  </si>
  <si>
    <r>
      <t>Make-up area floor space (m</t>
    </r>
    <r>
      <rPr>
        <vertAlign val="superscript"/>
        <sz val="10"/>
        <color indexed="8"/>
        <rFont val="French Script MT"/>
        <family val="2"/>
      </rPr>
      <t>2</t>
    </r>
    <r>
      <rPr>
        <sz val="10"/>
        <color indexed="8"/>
        <rFont val="French Script MT"/>
        <family val="2"/>
      </rPr>
      <t>)</t>
    </r>
  </si>
  <si>
    <t>Execution cost of an interest rate swap</t>
  </si>
  <si>
    <r>
      <rPr>
        <sz val="10"/>
        <color indexed="8"/>
        <rFont val="Arial"/>
        <family val="2"/>
      </rPr>
      <t>less estimated number of transfer and transit passengers</t>
    </r>
  </si>
  <si>
    <t>† Inbound and outbound passenger numbers include the number of transit and transfer passengers on the flight.  The number of transit and transfer passengers can be subtracted from the total to estimate numbers that pass through the passenger terminal.</t>
  </si>
  <si>
    <t>ref</t>
  </si>
  <si>
    <t>[Airport activity charge 1]</t>
  </si>
  <si>
    <t>[Airport activity charge 2]</t>
  </si>
  <si>
    <t>[Airport activity charge 3]</t>
  </si>
  <si>
    <t>Page 32</t>
  </si>
  <si>
    <t>Total *</t>
  </si>
  <si>
    <t>* Corresponds to values in RAB roll forward calculation.</t>
  </si>
  <si>
    <t>Disclosed Value</t>
  </si>
  <si>
    <t>Agrees with Disclosed Value</t>
  </si>
  <si>
    <t>Test for conditional formatting</t>
  </si>
  <si>
    <t>Test for  Total column conditional formatting</t>
  </si>
  <si>
    <t>Internal consistency check</t>
  </si>
  <si>
    <t>Estimated passenger throughput during the passenger busy hour (passengers/hour)</t>
  </si>
  <si>
    <r>
      <t xml:space="preserve">Common
area </t>
    </r>
    <r>
      <rPr>
        <b/>
        <vertAlign val="superscript"/>
        <sz val="10"/>
        <color indexed="8"/>
        <rFont val="Arial"/>
        <family val="2"/>
      </rPr>
      <t>†</t>
    </r>
  </si>
  <si>
    <t>1</t>
  </si>
  <si>
    <t>2</t>
  </si>
  <si>
    <t>3</t>
  </si>
  <si>
    <t>4</t>
  </si>
  <si>
    <t>5</t>
  </si>
  <si>
    <t>6</t>
  </si>
  <si>
    <t>7</t>
  </si>
  <si>
    <t>8</t>
  </si>
  <si>
    <t>9</t>
  </si>
  <si>
    <t>10</t>
  </si>
  <si>
    <t>11</t>
  </si>
  <si>
    <t>12</t>
  </si>
  <si>
    <t>13</t>
  </si>
  <si>
    <t>14</t>
  </si>
  <si>
    <t>15</t>
  </si>
  <si>
    <t>16</t>
  </si>
  <si>
    <t>17</t>
  </si>
  <si>
    <t>23</t>
  </si>
  <si>
    <t>Schedule 9 value</t>
  </si>
  <si>
    <t>Agrees with Schedule 9 value</t>
  </si>
  <si>
    <r>
      <t xml:space="preserve">RAB value </t>
    </r>
    <r>
      <rPr>
        <b/>
        <vertAlign val="superscript"/>
        <sz val="10"/>
        <color indexed="8"/>
        <rFont val="Arial"/>
        <family val="2"/>
      </rPr>
      <t>†</t>
    </r>
  </si>
  <si>
    <t>Test for cell J30 conditional formatting</t>
  </si>
  <si>
    <t>Disclosure Date</t>
  </si>
  <si>
    <t>Schedule 2b(i) is only to be completed if at the end of the disclosure year the weighted average original tenor of the airport’s qualifying debt and non-qualifying debt is greater than five years.</t>
  </si>
  <si>
    <t>(2). Domestic air passenger services—aircraft 3 tonnes or more but less than 30 tonnes MCTOW</t>
  </si>
  <si>
    <t>CY-2 *</t>
  </si>
  <si>
    <t>CY-1 *</t>
  </si>
  <si>
    <t>*  Return on Investment disclosure is not required for years ended prior to 2011.</t>
  </si>
  <si>
    <t>* Disclosure of FEGP information applies only to airports where fixed electrical ground power is available.</t>
  </si>
  <si>
    <t>Starting year of current pricing period (year ended)</t>
  </si>
  <si>
    <t>Corresponding pricing period disclosure year (from 6b) and column number</t>
  </si>
  <si>
    <t>Asset Allocators (cont)</t>
  </si>
  <si>
    <t>Page 38</t>
  </si>
  <si>
    <t>Page 39</t>
  </si>
  <si>
    <t>* Please describe in the capacity utilisation indicators commentary box how notional capacity and bags throughput have been assessed.</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</si>
  <si>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1–17 inclusive and Schedule 23 of  Commerce Commission decision 715  (Commerce Act (Specified Airport Services Information Disclosure) Determination 2010). </t>
    </r>
  </si>
  <si>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</si>
  <si>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</si>
  <si>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t>SCHEDULE 9: REPORT ON ASSET ALLOCATIONS (2010)</t>
  </si>
  <si>
    <t>SCHEDULE 9: REPORT ON ASSET ALLOCATIONS (2009)</t>
  </si>
  <si>
    <t>Assets Commissioned—RAB Value ($000)</t>
  </si>
  <si>
    <r>
      <t>Assets held for future use</t>
    </r>
    <r>
      <rPr>
        <sz val="10"/>
        <color indexed="8"/>
        <rFont val="Calibri"/>
        <family val="2"/>
      </rPr>
      <t>²</t>
    </r>
  </si>
  <si>
    <t>Assets held for future use—additions¹</t>
  </si>
  <si>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</si>
  <si>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REPORT ON ASSET ALLOCATIONS (2010)</t>
  </si>
  <si>
    <t>REPORT ON ASSET ALLOCATIONS (2009)</t>
  </si>
  <si>
    <r>
      <rPr>
        <sz val="8"/>
        <color indexed="8"/>
        <rFont val="Arial"/>
        <family val="2"/>
      </rPr>
      <t>¹</t>
    </r>
    <r>
      <rPr>
        <i/>
        <sz val="8"/>
        <color indexed="8"/>
        <rFont val="Arial"/>
        <family val="2"/>
      </rPr>
      <t xml:space="preserve"> Pricing period starting year of the pricing period in place at the end of the disclosure year.  Is used in clause b schedule 6.</t>
    </r>
  </si>
  <si>
    <t>Disclosure Year (year ended)</t>
  </si>
  <si>
    <t>Pricing period starting year (year ended) ¹</t>
  </si>
  <si>
    <t>Offsetting revenue</t>
  </si>
  <si>
    <t>Forecast for Current Disclosure Year*</t>
  </si>
  <si>
    <t>Forecast for Period to Date*</t>
  </si>
  <si>
    <t>Allocator*</t>
  </si>
  <si>
    <t>Cost Allocators (cont)</t>
  </si>
  <si>
    <t>* A description of the metric used for allocation, e.g. floor space.</t>
  </si>
  <si>
    <r>
      <rPr>
        <i/>
        <vertAlign val="superscript"/>
        <sz val="8"/>
        <color indexed="8"/>
        <rFont val="Arial"/>
        <family val="2"/>
      </rPr>
      <t>†</t>
    </r>
    <r>
      <rPr>
        <i/>
        <sz val="8"/>
        <color indexed="8"/>
        <rFont val="Arial"/>
        <family val="2"/>
      </rPr>
      <t xml:space="preserve">  RAB to correspond with the total assets value disclosed in schedule 9 Asset Allocations.</t>
    </r>
  </si>
  <si>
    <t>Assets held for future use—previous disclosure year</t>
  </si>
  <si>
    <t>¹  Holding Costs, Net Revenues, and Tracking Revaluations entries in the 'Assets held for future use—additions' line relate to the value incurred during the disclosure year.
²  Each category value shown in the 'Assets held for future use' line (Base Value, Holding Costs, Net Revenues, and Tracking Revaluations) is carried forward into the following year's disclosure as 'Assets held for future use—previous disclosure year' .</t>
  </si>
  <si>
    <t>Cost of debt assumption (%)</t>
  </si>
  <si>
    <t>Year change made
(year ended)</t>
  </si>
  <si>
    <t>CPI at CPI reference date—current year (index value)</t>
  </si>
  <si>
    <t>CPI at CPI reference date—previous year (index value)</t>
  </si>
  <si>
    <t>Average Unit Price
($)</t>
  </si>
  <si>
    <t>Value
($000)</t>
  </si>
  <si>
    <t>Revalued land</t>
  </si>
  <si>
    <t>Assets with nil physical asset life</t>
  </si>
  <si>
    <t>Lost asset adjustment</t>
  </si>
  <si>
    <t>5(i): Related Party Transactions</t>
  </si>
  <si>
    <t>Operational expenditure</t>
  </si>
  <si>
    <t>Related party capital expenditure</t>
  </si>
  <si>
    <t>Market value of asset disposals</t>
  </si>
  <si>
    <r>
      <t>The percentage of time that FEGP is unavailable due to interruptions</t>
    </r>
    <r>
      <rPr>
        <sz val="10"/>
        <color indexed="8"/>
        <rFont val="Arial"/>
        <family val="2"/>
      </rPr>
      <t>*</t>
    </r>
  </si>
  <si>
    <t>The total number of flights affected by on time departure delay and the total duration of the delay during disclosure year by party primarily responsible</t>
  </si>
  <si>
    <t>* Corresponds to values reported in the Report on Regulatory Profit and the Report on Return on Investment.</t>
  </si>
  <si>
    <r>
      <rPr>
        <i/>
        <vertAlign val="superscript"/>
        <sz val="8"/>
        <color indexed="8"/>
        <rFont val="Arial"/>
        <family val="2"/>
      </rPr>
      <t>†</t>
    </r>
    <r>
      <rPr>
        <i/>
        <sz val="8"/>
        <color indexed="8"/>
        <rFont val="Arial"/>
        <family val="2"/>
      </rPr>
      <t xml:space="preserve"> For functional components which are normally shared by passengers on international and domestic aircraft.</t>
    </r>
  </si>
  <si>
    <t>The margin of error requirement specified in clause 2.4(3)(c) of the determination applies only to the combined quarterly survey results for the disclosure year.  Quarterly results may not conform to the margina of error requirement.</t>
  </si>
  <si>
    <t>Airline statistics (cont)</t>
  </si>
  <si>
    <t>SCHEDULE 9: REPORT ON ASSET ALLOCATIONS (2009) (cont)</t>
  </si>
  <si>
    <t>SCHEDULE 9: REPORT ON ASSET ALLOCATIONS (2010) (cont)</t>
  </si>
  <si>
    <r>
      <rPr>
        <i/>
        <sz val="10"/>
        <color indexed="8"/>
        <rFont val="Arial"/>
        <family val="2"/>
      </rPr>
      <t>Schedule 6 comparison of actual and forecast expenditures</t>
    </r>
    <r>
      <rPr>
        <sz val="10"/>
        <color indexed="8"/>
        <rFont val="Arial"/>
        <family val="2"/>
      </rPr>
      <t xml:space="preserve">
Clause 6a of schedule 6 compares actual expenditures with expenditures forecast in respect of the most recent price setting event.
   The calculated cells G10:G11, G14:G16, G19:G28 determine, from clause 6b, the forecast expenditure for the current disclosure year.
   The calculated cells M10:M11, M14:M16, M19:M28 determine, from clause 6b, the forecast expenditure to date.
The formulas in the calculated cells assume that the current disclosure falls within the five year pricing period.  Cell C65 notes which of the pricing period years disclosed in clause 6b coincides with the current disclosure year.  </t>
    </r>
  </si>
  <si>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Schedule 4, cells N110:N118, J30;
   Schedule 7, cells K8:K14, K16:K18, K20, K22, K24, K26, K28, K30, K32.
Should such inconsistency be identified, the shading of the internal consistency check cell C4 at the top of the Guidelines worksheet will also change and the check cell will show "Error" instead of "OK".
</t>
    </r>
    <r>
      <rPr>
        <i/>
        <sz val="10"/>
        <color indexed="8"/>
        <rFont val="Arial"/>
        <family val="2"/>
      </rPr>
      <t>b) Conditionally disclosed information</t>
    </r>
    <r>
      <rPr>
        <sz val="10"/>
        <color theme="1"/>
        <rFont val="Arial"/>
        <family val="4"/>
        <scheme val="minor"/>
      </rPr>
      <t xml:space="preserve">
The determination allows in some circumstances that data do not need to be disclosed.   Accordingly, the following cells are conditionally formatted to disappear from view (the borders are removed and the interior of the cells takes on the colour of the template background) in some circumstances:
   Schedule 1, cells F9:F12, F14:F15, F17:F18, G9:G12, G14:G15, G17:G18;
In schedule 1, the column F cells listed above disappear if the determination does not require Part 4 disclosure in respect of year CY – 2  (CY is the current disclosure year).  Similarly, the column G cells disappear if disclosure in not required in respect of year CY – 1.</t>
    </r>
  </si>
  <si>
    <t xml:space="preserve">Disclosure Template Guidelines for Information Entry </t>
  </si>
  <si>
    <r>
      <rPr>
        <strike/>
        <sz val="10"/>
        <color rgb="FFFF0000"/>
        <rFont val="Arial"/>
        <family val="2"/>
        <scheme val="minor"/>
      </rPr>
      <t>Non-indexed revaluations</t>
    </r>
    <r>
      <rPr>
        <sz val="10"/>
        <color theme="1"/>
        <rFont val="Arial"/>
        <family val="2"/>
        <scheme val="minor"/>
      </rPr>
      <t xml:space="preserve"> </t>
    </r>
    <r>
      <rPr>
        <sz val="10"/>
        <color rgb="FFFF0000"/>
        <rFont val="Arial"/>
        <family val="2"/>
        <scheme val="minor"/>
      </rPr>
      <t>Periodic land revaluations</t>
    </r>
  </si>
  <si>
    <t>Version 3.0</t>
  </si>
  <si>
    <t>Version 3.0.  Prepared 22 June 2016</t>
  </si>
  <si>
    <r>
      <rPr>
        <i/>
        <vertAlign val="superscript"/>
        <sz val="8"/>
        <color theme="1"/>
        <rFont val="Arial"/>
        <family val="2"/>
        <scheme val="minor"/>
      </rPr>
      <t>1</t>
    </r>
    <r>
      <rPr>
        <i/>
        <sz val="8"/>
        <color theme="1"/>
        <rFont val="Arial"/>
        <family val="2"/>
        <scheme val="minor"/>
      </rPr>
      <t xml:space="preserve">  Each category value shown in the 'Assets held for future use' line (Base Value, Holding Costs, Net Revenues, and Tracking Revaluations) is carried forward into the following year's disclosure as 'Assets held for future use—previous disclosure year' .</t>
    </r>
  </si>
  <si>
    <t>24(iii): Assets Held for Future Use</t>
  </si>
  <si>
    <t>Periodic land revaluations</t>
  </si>
  <si>
    <t>24(ii): Asset Classes</t>
  </si>
  <si>
    <t xml:space="preserve">Total closing RAB value </t>
  </si>
  <si>
    <t>Adjustment resulting from asset allocation</t>
  </si>
  <si>
    <t>Total depreciation</t>
  </si>
  <si>
    <t>Total opening RAB value</t>
  </si>
  <si>
    <t>24(i): Regulatory Asset Base Value (Rolled Forward)</t>
  </si>
  <si>
    <t>SCHEDULE 24: TRANSITIONAL REPORT ON REGULATORY ASSET BASE VALUE</t>
  </si>
  <si>
    <t>Schedules 1–17, 24</t>
  </si>
  <si>
    <t>Templates for schedules 1–17 &amp; 24 (Annual Disclosure)</t>
  </si>
  <si>
    <t xml:space="preserve"> 4b(viii): Assets Held for Future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</si>
</sst>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64" formatCode="_(@_)"/>
    <numFmt numFmtId="165" formatCode="_([$-1409]h:mm\ AM/PM;@"/>
    <numFmt numFmtId="166" formatCode="_(* #,##0_);_(* \(#,##0\);_(* &quot;–&quot;??_);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0.0%_);_(* \(#,##0.0%\);_(* &quot;–&quot;???_);_(* @_)"/>
    <numFmt numFmtId="173" formatCode="_(* #,##0_);_(* \(#,##0\);_(* &quot;–&quot;??_);_(* @_)"/>
    <numFmt numFmtId="174" formatCode="_(* #,##0.0_);_(* \(#,##0.0\);_(* &quot;–&quot;???_);_(* @_)"/>
    <numFmt numFmtId="175" formatCode="_(* #,##0.00_);_(* \(#,##0.00\);_(* &quot;–&quot;???_);_(* @_)"/>
    <numFmt numFmtId="176" formatCode="_(* #,##0.0000_);_(* \(#,##0.0000\);_(* &quot;–&quot;??_);_(* @_)"/>
    <numFmt numFmtId="177" formatCode="_(* @_)"/>
    <numFmt numFmtId="178" formatCode="_(* [$-1409]d\ mmmm\ yyyy_);_(* @_)"/>
    <numFmt numFmtId="179" formatCode="_(* [$-1409]d\ mmm\ yyyy\ h\ AM/PM_);_(* @"/>
    <numFmt numFmtId="180" formatCode="_(* [$-1409]d\ mmm\ yyyy\ h\ AM/PM;_(* @_)"/>
    <numFmt numFmtId="181" formatCode="0.0"/>
    <numFmt numFmtId="182" formatCode="_-* #,##0_-;\-* #,##0_-;_-* &quot;-&quot;??_-;_-@_-"/>
    <numFmt numFmtId="183" formatCode="_-\ #,##0_-;\-\ #,##0_-;_-* &quot;-&quot;??_-;_-@_-"/>
    <numFmt numFmtId="184" formatCode="_(* 00_);_(* \(00\);_(* &quot;–&quot;??_);_(* @_)"/>
    <numFmt numFmtId="185" formatCode="[$-1409]d\ mmm\ yy"/>
  </numFmts>
  <fonts count="71" x14ac:knownFonts="1">
    <font>
      <sz val="10"/>
      <color theme="1"/>
      <name val="Arial"/>
      <family val="4"/>
      <scheme val="minor"/>
    </font>
    <font>
      <sz val="8"/>
      <name val="Arial"/>
      <family val="2"/>
    </font>
    <font>
      <sz val="10"/>
      <name val="Arial"/>
      <family val="2"/>
    </font>
    <font>
      <sz val="12"/>
      <name val="Arial"/>
      <family val="2"/>
    </font>
    <font>
      <sz val="8"/>
      <name val="Arial"/>
      <family val="2"/>
    </font>
    <font>
      <sz val="8"/>
      <color indexed="81"/>
      <name val="Tahoma"/>
      <family val="2"/>
    </font>
    <font>
      <b/>
      <sz val="8"/>
      <color indexed="81"/>
      <name val="Tahoma"/>
      <family val="2"/>
    </font>
    <font>
      <vertAlign val="superscript"/>
      <sz val="10"/>
      <color indexed="8"/>
      <name val="French Script MT"/>
      <family val="2"/>
    </font>
    <font>
      <sz val="10"/>
      <color indexed="8"/>
      <name val="French Script MT"/>
      <family val="2"/>
    </font>
    <font>
      <sz val="8"/>
      <color indexed="8"/>
      <name val="Arial"/>
      <family val="2"/>
    </font>
    <font>
      <i/>
      <sz val="8"/>
      <color indexed="8"/>
      <name val="Arial"/>
      <family val="2"/>
    </font>
    <font>
      <sz val="10"/>
      <color indexed="8"/>
      <name val="Arial"/>
      <family val="2"/>
    </font>
    <font>
      <i/>
      <sz val="8"/>
      <name val="Arial"/>
      <family val="2"/>
    </font>
    <font>
      <i/>
      <sz val="10"/>
      <color indexed="8"/>
      <name val="Arial"/>
      <family val="2"/>
    </font>
    <font>
      <b/>
      <vertAlign val="superscript"/>
      <sz val="10"/>
      <color indexed="8"/>
      <name val="Arial"/>
      <family val="2"/>
    </font>
    <font>
      <i/>
      <vertAlign val="superscript"/>
      <sz val="8"/>
      <color indexed="8"/>
      <name val="Arial"/>
      <family val="2"/>
    </font>
    <font>
      <sz val="10"/>
      <color indexed="8"/>
      <name val="Calibri"/>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b/>
      <sz val="13"/>
      <color theme="1"/>
      <name val="Arial"/>
      <family val="2"/>
      <scheme val="minor"/>
    </font>
    <font>
      <i/>
      <sz val="10"/>
      <color theme="1"/>
      <name val="Arial"/>
      <family val="2"/>
      <scheme val="minor"/>
    </font>
    <font>
      <b/>
      <sz val="10"/>
      <color theme="1"/>
      <name val="Arial"/>
      <family val="2"/>
      <scheme val="minor"/>
    </font>
    <font>
      <sz val="10"/>
      <color theme="8"/>
      <name val="Arial"/>
      <family val="2"/>
      <scheme val="minor"/>
    </font>
    <font>
      <i/>
      <sz val="8"/>
      <color theme="1"/>
      <name val="Arial"/>
      <family val="2"/>
      <scheme val="minor"/>
    </font>
    <font>
      <b/>
      <sz val="13"/>
      <color theme="4"/>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6"/>
      <color theme="1"/>
      <name val="Arial"/>
      <family val="1"/>
      <scheme val="major"/>
    </font>
    <font>
      <i/>
      <sz val="8"/>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strike/>
      <sz val="10"/>
      <color rgb="FFFF0000"/>
      <name val="Arial"/>
      <family val="2"/>
      <scheme val="minor"/>
    </font>
    <font>
      <sz val="10"/>
      <color rgb="FFFF0000"/>
      <name val="Arial"/>
      <family val="2"/>
      <scheme val="minor"/>
    </font>
    <font>
      <i/>
      <vertAlign val="superscript"/>
      <sz val="8"/>
      <color theme="1"/>
      <name val="Arial"/>
      <family val="2"/>
      <scheme val="minor"/>
    </font>
    <font>
      <b/>
      <sz val="14"/>
      <name val="Arial"/>
      <family val="2"/>
      <scheme val="minor"/>
    </font>
    <font>
      <sz val="10"/>
      <name val="Calibri"/>
      <family val="2"/>
    </font>
    <font>
      <sz val="10"/>
      <name val="Arial"/>
      <family val="2"/>
      <scheme val="minor"/>
    </font>
    <font>
      <b/>
      <sz val="10"/>
      <name val="Arial"/>
      <family val="2"/>
      <scheme val="minor"/>
    </font>
    <font>
      <sz val="10"/>
      <color rgb="FF0070C0"/>
      <name val="Arial"/>
      <family val="2"/>
      <scheme val="minor"/>
    </font>
    <font>
      <i/>
      <sz val="10"/>
      <name val="Arial"/>
      <family val="2"/>
      <scheme val="minor"/>
    </font>
    <font>
      <b/>
      <strike/>
      <sz val="12"/>
      <color rgb="FFFF0000"/>
      <name val="Arial"/>
      <family val="2"/>
      <scheme val="major"/>
    </font>
    <font>
      <b/>
      <strike/>
      <sz val="10"/>
      <color rgb="FFFF0000"/>
      <name val="Arial"/>
      <family val="2"/>
      <scheme val="minor"/>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67">
    <border>
      <left/>
      <right/>
      <top/>
      <bottom/>
      <diagonal/>
    </border>
    <border>
      <left/>
      <right/>
      <top style="thin">
        <color indexed="0"/>
      </top>
      <bottom/>
      <diagonal/>
    </border>
    <border>
      <left/>
      <right/>
      <top/>
      <bottom style="thin">
        <color indexed="0"/>
      </bottom>
      <diagonal/>
    </border>
    <border>
      <left style="thin">
        <color indexed="0"/>
      </left>
      <right/>
      <top style="thin">
        <color indexed="0"/>
      </top>
      <bottom/>
      <diagonal/>
    </border>
    <border>
      <left style="thin">
        <color indexed="0"/>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style="thin">
        <color theme="5"/>
      </left>
      <right style="thin">
        <color theme="5"/>
      </right>
      <top/>
      <bottom/>
      <diagonal/>
    </border>
    <border>
      <left/>
      <right style="thin">
        <color theme="5"/>
      </right>
      <top style="thin">
        <color theme="5"/>
      </top>
      <bottom style="thin">
        <color theme="5"/>
      </bottom>
      <diagonal/>
    </border>
    <border>
      <left style="thin">
        <color theme="5"/>
      </left>
      <right style="thin">
        <color theme="5"/>
      </right>
      <top/>
      <bottom style="medium">
        <color theme="5"/>
      </bottom>
      <diagonal/>
    </border>
    <border>
      <left/>
      <right/>
      <top/>
      <bottom style="thin">
        <color theme="5"/>
      </bottom>
      <diagonal/>
    </border>
    <border>
      <left/>
      <right/>
      <top style="thin">
        <color theme="5"/>
      </top>
      <bottom style="thin">
        <color theme="5"/>
      </bottom>
      <diagonal/>
    </border>
    <border>
      <left style="thin">
        <color theme="5"/>
      </left>
      <right style="thin">
        <color theme="5"/>
      </right>
      <top/>
      <bottom style="thin">
        <color theme="5"/>
      </bottom>
      <diagonal/>
    </border>
    <border>
      <left/>
      <right/>
      <top style="medium">
        <color theme="5"/>
      </top>
      <bottom style="thin">
        <color theme="5"/>
      </bottom>
      <diagonal/>
    </border>
    <border>
      <left style="thin">
        <color theme="5"/>
      </left>
      <right style="thin">
        <color theme="5"/>
      </right>
      <top style="thin">
        <color theme="5"/>
      </top>
      <bottom/>
      <diagonal/>
    </border>
    <border>
      <left style="thin">
        <color theme="5"/>
      </left>
      <right/>
      <top style="thin">
        <color theme="5"/>
      </top>
      <bottom style="medium">
        <color theme="5"/>
      </bottom>
      <diagonal/>
    </border>
    <border>
      <left style="thin">
        <color theme="5"/>
      </left>
      <right/>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style="thin">
        <color indexed="64"/>
      </right>
      <top/>
      <bottom/>
      <diagonal/>
    </border>
    <border>
      <left style="thin">
        <color theme="5"/>
      </left>
      <right/>
      <top style="thin">
        <color theme="5"/>
      </top>
      <bottom/>
      <diagonal/>
    </border>
    <border>
      <left style="medium">
        <color theme="5"/>
      </left>
      <right/>
      <top/>
      <bottom/>
      <diagonal/>
    </border>
    <border>
      <left style="thin">
        <color theme="5"/>
      </left>
      <right style="thin">
        <color theme="5"/>
      </right>
      <top style="thin">
        <color theme="5"/>
      </top>
      <bottom style="thin">
        <color indexed="64"/>
      </bottom>
      <diagonal/>
    </border>
    <border>
      <left style="thin">
        <color theme="5"/>
      </left>
      <right style="thin">
        <color indexed="64"/>
      </right>
      <top style="thin">
        <color theme="5"/>
      </top>
      <bottom style="medium">
        <color theme="5"/>
      </bottom>
      <diagonal/>
    </border>
    <border>
      <left style="thin">
        <color theme="5"/>
      </left>
      <right style="thin">
        <color theme="5"/>
      </right>
      <top style="thin">
        <color indexed="64"/>
      </top>
      <bottom style="medium">
        <color theme="5"/>
      </bottom>
      <diagonal/>
    </border>
    <border>
      <left style="medium">
        <color theme="5"/>
      </left>
      <right style="medium">
        <color theme="5"/>
      </right>
      <top style="medium">
        <color theme="5"/>
      </top>
      <bottom style="medium">
        <color indexed="64"/>
      </bottom>
      <diagonal/>
    </border>
    <border>
      <left style="thin">
        <color theme="5"/>
      </left>
      <right style="thin">
        <color theme="5"/>
      </right>
      <top style="thin">
        <color indexed="64"/>
      </top>
      <bottom/>
      <diagonal/>
    </border>
    <border>
      <left style="medium">
        <color theme="5"/>
      </left>
      <right style="medium">
        <color indexed="64"/>
      </right>
      <top style="medium">
        <color theme="5"/>
      </top>
      <bottom style="medium">
        <color theme="5"/>
      </bottom>
      <diagonal/>
    </border>
    <border>
      <left style="medium">
        <color theme="5"/>
      </left>
      <right/>
      <top style="medium">
        <color theme="5"/>
      </top>
      <bottom style="medium">
        <color theme="5"/>
      </bottom>
      <diagonal/>
    </border>
    <border>
      <left style="thin">
        <color theme="5"/>
      </left>
      <right style="thin">
        <color indexed="64"/>
      </right>
      <top style="thin">
        <color theme="5"/>
      </top>
      <bottom style="thin">
        <color theme="5"/>
      </bottom>
      <diagonal/>
    </border>
    <border>
      <left style="thin">
        <color theme="5"/>
      </left>
      <right style="thin">
        <color theme="5"/>
      </right>
      <top style="thin">
        <color indexed="64"/>
      </top>
      <bottom style="thin">
        <color theme="5"/>
      </bottom>
      <diagonal/>
    </border>
    <border>
      <left style="thin">
        <color indexed="64"/>
      </left>
      <right style="thin">
        <color theme="5"/>
      </right>
      <top style="thin">
        <color theme="5"/>
      </top>
      <bottom style="thin">
        <color theme="5"/>
      </bottom>
      <diagonal/>
    </border>
    <border>
      <left style="thin">
        <color theme="5"/>
      </left>
      <right style="thin">
        <color indexed="64"/>
      </right>
      <top style="thin">
        <color theme="5"/>
      </top>
      <bottom style="thin">
        <color indexed="64"/>
      </bottom>
      <diagonal/>
    </border>
    <border>
      <left style="thin">
        <color indexed="64"/>
      </left>
      <right style="thin">
        <color theme="5"/>
      </right>
      <top style="thin">
        <color theme="5"/>
      </top>
      <bottom style="thin">
        <color indexed="64"/>
      </bottom>
      <diagonal/>
    </border>
    <border>
      <left style="thin">
        <color theme="5"/>
      </left>
      <right/>
      <top style="thin">
        <color theme="5"/>
      </top>
      <bottom style="thin">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4">
    <xf numFmtId="0" fontId="0" fillId="0" borderId="0"/>
    <xf numFmtId="173" fontId="18" fillId="0" borderId="0" applyFont="0" applyFill="0" applyBorder="0" applyAlignment="0" applyProtection="0">
      <alignment horizontal="left"/>
      <protection locked="0"/>
    </xf>
    <xf numFmtId="174" fontId="18" fillId="0" borderId="0" applyFont="0" applyFill="0" applyBorder="0" applyAlignment="0" applyProtection="0">
      <protection locked="0"/>
    </xf>
    <xf numFmtId="175" fontId="18" fillId="0" borderId="0" applyFont="0" applyFill="0" applyBorder="0" applyAlignment="0" applyProtection="0">
      <protection locked="0"/>
    </xf>
    <xf numFmtId="176" fontId="18" fillId="0" borderId="0" applyFont="0" applyFill="0" applyBorder="0" applyAlignment="0" applyProtection="0"/>
    <xf numFmtId="0" fontId="17" fillId="5" borderId="25">
      <alignment horizontal="left" vertical="top" wrapText="1" indent="1"/>
      <protection locked="0"/>
    </xf>
    <xf numFmtId="0" fontId="19" fillId="5" borderId="25" applyNumberFormat="0">
      <protection locked="0"/>
    </xf>
    <xf numFmtId="0" fontId="17" fillId="6" borderId="0"/>
    <xf numFmtId="168" fontId="18" fillId="0" borderId="0" applyFont="0" applyFill="0" applyBorder="0" applyProtection="0">
      <protection locked="0"/>
    </xf>
    <xf numFmtId="169" fontId="18" fillId="0" borderId="0" applyFont="0" applyFill="0" applyBorder="0" applyAlignment="0" applyProtection="0">
      <alignment wrapText="1"/>
    </xf>
    <xf numFmtId="179" fontId="18" fillId="0" borderId="0" applyFont="0" applyFill="0" applyBorder="0" applyAlignment="0" applyProtection="0">
      <protection locked="0"/>
    </xf>
    <xf numFmtId="0" fontId="20" fillId="0" borderId="25" applyFill="0">
      <alignment horizontal="center"/>
    </xf>
    <xf numFmtId="168" fontId="20" fillId="0" borderId="25" applyFill="0">
      <alignment horizontal="center" vertical="center"/>
    </xf>
    <xf numFmtId="49" fontId="21" fillId="0" borderId="0" applyFill="0" applyProtection="0">
      <alignment horizontal="left" indent="1"/>
    </xf>
    <xf numFmtId="0" fontId="22" fillId="0" borderId="0" applyNumberFormat="0" applyFill="0" applyBorder="0" applyAlignment="0" applyProtection="0">
      <alignment vertical="top"/>
      <protection locked="0"/>
    </xf>
    <xf numFmtId="0" fontId="23" fillId="0" borderId="0" applyNumberFormat="0" applyFill="0" applyAlignment="0"/>
    <xf numFmtId="0" fontId="23" fillId="0" borderId="0" applyNumberFormat="0" applyFill="0" applyAlignment="0" applyProtection="0"/>
    <xf numFmtId="0" fontId="24" fillId="0" borderId="0" applyNumberFormat="0" applyFill="0" applyAlignment="0"/>
    <xf numFmtId="49" fontId="25" fillId="3" borderId="0" applyFill="0" applyBorder="0">
      <alignment horizontal="left"/>
    </xf>
    <xf numFmtId="0" fontId="18" fillId="3" borderId="0" applyFill="0" applyBorder="0">
      <alignment wrapText="1"/>
    </xf>
    <xf numFmtId="0" fontId="17" fillId="6" borderId="26" applyNumberFormat="0">
      <alignment horizontal="left"/>
    </xf>
    <xf numFmtId="0" fontId="26" fillId="0" borderId="0" applyNumberFormat="0" applyFill="0" applyBorder="0" applyAlignment="0" applyProtection="0">
      <alignment vertical="top"/>
      <protection locked="0"/>
    </xf>
    <xf numFmtId="49" fontId="27" fillId="0" borderId="0" applyFill="0" applyBorder="0">
      <alignment horizontal="right" indent="1"/>
    </xf>
    <xf numFmtId="49" fontId="28" fillId="0" borderId="0" applyFill="0" applyBorder="0">
      <alignment horizontal="center" wrapText="1"/>
    </xf>
    <xf numFmtId="0" fontId="28" fillId="0" borderId="0" applyFill="0" applyBorder="0">
      <alignment horizontal="centerContinuous" wrapText="1"/>
    </xf>
    <xf numFmtId="0" fontId="28" fillId="0" borderId="0" applyFill="0" applyBorder="0">
      <alignment horizontal="center" wrapText="1"/>
    </xf>
    <xf numFmtId="49" fontId="17" fillId="0" borderId="0" applyFill="0" applyBorder="0">
      <alignment horizontal="left" indent="1"/>
    </xf>
    <xf numFmtId="49" fontId="17" fillId="0" borderId="0" applyFill="0" applyBorder="0">
      <alignment horizontal="left" wrapText="1" indent="2"/>
    </xf>
    <xf numFmtId="0" fontId="17" fillId="6" borderId="25" applyNumberFormat="0">
      <alignment horizontal="left"/>
    </xf>
    <xf numFmtId="49" fontId="29" fillId="6" borderId="27">
      <alignment horizontal="right" indent="2"/>
    </xf>
    <xf numFmtId="9" fontId="18" fillId="0" borderId="0" applyFont="0" applyFill="0" applyBorder="0" applyAlignment="0" applyProtection="0"/>
    <xf numFmtId="171" fontId="18" fillId="0" borderId="0" applyFont="0" applyFill="0" applyBorder="0" applyAlignment="0" applyProtection="0">
      <protection locked="0"/>
    </xf>
    <xf numFmtId="172" fontId="18" fillId="0" borderId="0" applyFont="0" applyFill="0" applyBorder="0" applyAlignment="0" applyProtection="0">
      <protection locked="0"/>
    </xf>
    <xf numFmtId="170" fontId="18" fillId="0" borderId="0" applyFont="0" applyFill="0" applyBorder="0" applyAlignment="0" applyProtection="0">
      <protection locked="0"/>
    </xf>
    <xf numFmtId="0" fontId="17" fillId="6" borderId="28" applyNumberFormat="0">
      <alignment horizontal="left"/>
    </xf>
    <xf numFmtId="164" fontId="18" fillId="0" borderId="0" applyFont="0" applyFill="0" applyBorder="0" applyAlignment="0" applyProtection="0">
      <alignment horizontal="left"/>
      <protection locked="0"/>
    </xf>
    <xf numFmtId="177" fontId="18" fillId="0" borderId="0" applyFont="0" applyFill="0" applyBorder="0">
      <alignment horizontal="left"/>
      <protection locked="0"/>
    </xf>
    <xf numFmtId="165" fontId="18" fillId="0" borderId="0" applyFont="0" applyFill="0" applyBorder="0" applyAlignment="0" applyProtection="0">
      <alignment horizontal="left"/>
      <protection locked="0"/>
    </xf>
    <xf numFmtId="0" fontId="18" fillId="7" borderId="0"/>
    <xf numFmtId="167" fontId="18" fillId="0" borderId="0" applyFont="0" applyFill="0" applyBorder="0" applyAlignment="0" applyProtection="0">
      <alignment horizontal="left"/>
      <protection locked="0"/>
    </xf>
    <xf numFmtId="0" fontId="47" fillId="0" borderId="0" applyNumberFormat="0" applyFill="0" applyBorder="0" applyAlignment="0" applyProtection="0"/>
    <xf numFmtId="0" fontId="48" fillId="8" borderId="0" applyNumberFormat="0" applyBorder="0" applyAlignment="0" applyProtection="0"/>
    <xf numFmtId="0" fontId="49" fillId="9" borderId="0" applyNumberFormat="0" applyBorder="0" applyAlignment="0" applyProtection="0"/>
    <xf numFmtId="0" fontId="50" fillId="10" borderId="0" applyNumberFormat="0" applyBorder="0" applyAlignment="0" applyProtection="0"/>
    <xf numFmtId="0" fontId="51" fillId="11" borderId="60" applyNumberFormat="0" applyAlignment="0" applyProtection="0"/>
    <xf numFmtId="0" fontId="52" fillId="12" borderId="61" applyNumberFormat="0" applyAlignment="0" applyProtection="0"/>
    <xf numFmtId="0" fontId="53" fillId="12" borderId="60" applyNumberFormat="0" applyAlignment="0" applyProtection="0"/>
    <xf numFmtId="0" fontId="54" fillId="0" borderId="62" applyNumberFormat="0" applyFill="0" applyAlignment="0" applyProtection="0"/>
    <xf numFmtId="0" fontId="55" fillId="13" borderId="63" applyNumberFormat="0" applyAlignment="0" applyProtection="0"/>
    <xf numFmtId="0" fontId="56" fillId="0" borderId="0" applyNumberFormat="0" applyFill="0" applyBorder="0" applyAlignment="0" applyProtection="0"/>
    <xf numFmtId="0" fontId="17" fillId="14" borderId="64" applyNumberFormat="0" applyFont="0" applyAlignment="0" applyProtection="0"/>
    <xf numFmtId="0" fontId="57" fillId="0" borderId="65" applyNumberFormat="0" applyFill="0" applyAlignment="0" applyProtection="0"/>
    <xf numFmtId="0" fontId="58"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9" fillId="36" borderId="0" applyNumberFormat="0" applyBorder="0" applyAlignment="0" applyProtection="0"/>
    <xf numFmtId="0" fontId="59" fillId="37" borderId="0" applyNumberFormat="0" applyBorder="0" applyAlignment="0" applyProtection="0"/>
    <xf numFmtId="0" fontId="58" fillId="38" borderId="0" applyNumberFormat="0" applyBorder="0" applyAlignment="0" applyProtection="0"/>
    <xf numFmtId="0" fontId="63" fillId="39" borderId="0" applyFill="0" applyBorder="0"/>
    <xf numFmtId="0" fontId="66" fillId="39" borderId="0" applyFill="0" applyBorder="0">
      <alignment horizontal="left"/>
    </xf>
    <xf numFmtId="0" fontId="68" fillId="39" borderId="0" applyNumberFormat="0" applyFill="0" applyBorder="0" applyProtection="0">
      <alignment horizontal="right"/>
    </xf>
    <xf numFmtId="0" fontId="66" fillId="39" borderId="0" applyFill="0" applyBorder="0">
      <alignment horizontal="center" wrapText="1"/>
    </xf>
    <xf numFmtId="185" fontId="64" fillId="0" borderId="0" applyFont="0" applyFill="0" applyBorder="0" applyAlignment="0" applyProtection="0"/>
    <xf numFmtId="179" fontId="18" fillId="0" borderId="0" applyFont="0" applyFill="0" applyBorder="0" applyAlignment="0" applyProtection="0">
      <protection locked="0"/>
    </xf>
    <xf numFmtId="0" fontId="65" fillId="39" borderId="66" applyNumberFormat="0"/>
    <xf numFmtId="165" fontId="18" fillId="0" borderId="0" applyFont="0" applyFill="0" applyBorder="0" applyAlignment="0" applyProtection="0">
      <alignment horizontal="left"/>
      <protection locked="0"/>
    </xf>
  </cellStyleXfs>
  <cellXfs count="489">
    <xf numFmtId="0" fontId="0" fillId="0" borderId="0" xfId="0"/>
    <xf numFmtId="0" fontId="0" fillId="0" borderId="0" xfId="0" applyFill="1"/>
    <xf numFmtId="0" fontId="3" fillId="0" borderId="0" xfId="0" applyFont="1"/>
    <xf numFmtId="0" fontId="0" fillId="0" borderId="0" xfId="0" applyAlignment="1">
      <alignment vertical="center"/>
    </xf>
    <xf numFmtId="0" fontId="0" fillId="0" borderId="0" xfId="0" applyAlignment="1">
      <alignment horizontal="center"/>
    </xf>
    <xf numFmtId="0" fontId="2" fillId="0" borderId="0" xfId="0" applyFont="1"/>
    <xf numFmtId="0" fontId="0" fillId="3" borderId="0" xfId="0" applyFill="1"/>
    <xf numFmtId="0" fontId="0" fillId="0" borderId="0" xfId="0" applyAlignment="1">
      <alignment horizontal="right"/>
    </xf>
    <xf numFmtId="0" fontId="0" fillId="0" borderId="0" xfId="0" applyFill="1" applyAlignment="1">
      <alignment vertical="center"/>
    </xf>
    <xf numFmtId="0" fontId="0" fillId="0" borderId="0" xfId="0" applyAlignment="1">
      <alignment horizontal="left" indent="1"/>
    </xf>
    <xf numFmtId="0" fontId="0" fillId="0" borderId="0" xfId="0" applyAlignment="1"/>
    <xf numFmtId="0" fontId="0" fillId="0" borderId="0" xfId="0" applyFill="1" applyAlignment="1"/>
    <xf numFmtId="49" fontId="0" fillId="0" borderId="0" xfId="0" applyNumberFormat="1"/>
    <xf numFmtId="0" fontId="23" fillId="0" borderId="0" xfId="15" applyAlignment="1">
      <alignment vertical="center"/>
    </xf>
    <xf numFmtId="0" fontId="3" fillId="0" borderId="0" xfId="0" applyFont="1" applyAlignment="1"/>
    <xf numFmtId="0" fontId="30" fillId="7" borderId="29" xfId="38" applyFont="1" applyFill="1" applyBorder="1" applyAlignment="1"/>
    <xf numFmtId="0" fontId="30" fillId="7" borderId="1" xfId="38" applyFont="1" applyFill="1" applyBorder="1" applyAlignment="1"/>
    <xf numFmtId="0" fontId="30" fillId="5" borderId="30" xfId="0" applyFont="1" applyFill="1" applyBorder="1"/>
    <xf numFmtId="0" fontId="30" fillId="7" borderId="30" xfId="38" applyFont="1" applyFill="1" applyBorder="1" applyAlignment="1"/>
    <xf numFmtId="0" fontId="30" fillId="7" borderId="0" xfId="38" applyFont="1" applyFill="1" applyBorder="1" applyAlignment="1"/>
    <xf numFmtId="49" fontId="31" fillId="7" borderId="0" xfId="22" applyFont="1" applyFill="1" applyBorder="1">
      <alignment horizontal="right" indent="1"/>
    </xf>
    <xf numFmtId="49" fontId="32" fillId="7" borderId="0" xfId="22" applyFont="1" applyFill="1" applyBorder="1">
      <alignment horizontal="right" indent="1"/>
    </xf>
    <xf numFmtId="0" fontId="33" fillId="7" borderId="0" xfId="38" applyFont="1" applyFill="1" applyBorder="1" applyAlignment="1"/>
    <xf numFmtId="0" fontId="30" fillId="6" borderId="0" xfId="7" applyFont="1" applyFill="1" applyBorder="1"/>
    <xf numFmtId="0" fontId="30" fillId="6" borderId="0" xfId="7" applyFont="1" applyFill="1" applyBorder="1" applyAlignment="1"/>
    <xf numFmtId="49" fontId="34" fillId="6" borderId="0" xfId="23" applyFont="1" applyFill="1" applyBorder="1" applyAlignment="1">
      <alignment horizontal="centerContinuous" wrapText="1"/>
    </xf>
    <xf numFmtId="0" fontId="30" fillId="6" borderId="0" xfId="7" applyFont="1" applyFill="1" applyBorder="1" applyAlignment="1">
      <alignment horizontal="centerContinuous"/>
    </xf>
    <xf numFmtId="0" fontId="30" fillId="6" borderId="0" xfId="7" quotePrefix="1" applyFont="1" applyFill="1" applyBorder="1"/>
    <xf numFmtId="49" fontId="34" fillId="6" borderId="0" xfId="23" quotePrefix="1" applyFont="1" applyFill="1" applyBorder="1">
      <alignment horizontal="center" wrapText="1"/>
    </xf>
    <xf numFmtId="173" fontId="35" fillId="5" borderId="25" xfId="6" applyNumberFormat="1" applyFont="1" applyFill="1" applyBorder="1">
      <protection locked="0"/>
    </xf>
    <xf numFmtId="0" fontId="34" fillId="6" borderId="0" xfId="7" applyFont="1" applyFill="1" applyBorder="1" applyAlignment="1"/>
    <xf numFmtId="0" fontId="33" fillId="6" borderId="0" xfId="7" applyFont="1" applyFill="1" applyBorder="1" applyAlignment="1">
      <alignment horizontal="right"/>
    </xf>
    <xf numFmtId="173" fontId="35" fillId="5" borderId="26" xfId="1" applyFont="1" applyFill="1" applyBorder="1">
      <alignment horizontal="left"/>
      <protection locked="0"/>
    </xf>
    <xf numFmtId="173" fontId="30" fillId="6" borderId="25" xfId="1" applyFont="1" applyFill="1" applyBorder="1" applyProtection="1">
      <alignment horizontal="left"/>
    </xf>
    <xf numFmtId="0" fontId="30" fillId="6" borderId="0" xfId="7" applyFont="1"/>
    <xf numFmtId="166" fontId="30" fillId="6" borderId="26" xfId="20" applyNumberFormat="1" applyFont="1" applyFill="1" applyBorder="1">
      <alignment horizontal="left"/>
    </xf>
    <xf numFmtId="173" fontId="35" fillId="5" borderId="25" xfId="1" applyFont="1" applyFill="1" applyBorder="1">
      <alignment horizontal="left"/>
      <protection locked="0"/>
    </xf>
    <xf numFmtId="0" fontId="30" fillId="6" borderId="0" xfId="7" applyFont="1" applyFill="1" applyBorder="1" applyAlignment="1">
      <alignment horizontal="left"/>
    </xf>
    <xf numFmtId="0" fontId="34" fillId="6" borderId="0" xfId="7" applyFont="1" applyFill="1" applyBorder="1" applyAlignment="1">
      <alignment horizontal="left" indent="1"/>
    </xf>
    <xf numFmtId="0" fontId="30" fillId="6" borderId="2" xfId="7" applyFont="1" applyFill="1" applyBorder="1" applyAlignment="1"/>
    <xf numFmtId="0" fontId="30" fillId="6" borderId="2" xfId="7" applyFont="1" applyFill="1" applyBorder="1"/>
    <xf numFmtId="0" fontId="30" fillId="5" borderId="0" xfId="0" applyFont="1" applyFill="1" applyBorder="1"/>
    <xf numFmtId="49" fontId="34" fillId="6" borderId="0" xfId="23" applyFont="1" applyFill="1" applyBorder="1">
      <alignment horizontal="center" wrapText="1"/>
    </xf>
    <xf numFmtId="0" fontId="30" fillId="6" borderId="0" xfId="7" applyFont="1" applyFill="1" applyBorder="1" applyAlignment="1">
      <alignment horizontal="left" indent="1"/>
    </xf>
    <xf numFmtId="49" fontId="34" fillId="6" borderId="0" xfId="23" applyFont="1" applyFill="1" applyBorder="1" applyAlignment="1">
      <alignment horizontal="left" wrapText="1"/>
    </xf>
    <xf numFmtId="173" fontId="30" fillId="6" borderId="25" xfId="28" applyNumberFormat="1" applyFont="1" applyFill="1" applyBorder="1">
      <alignment horizontal="left"/>
    </xf>
    <xf numFmtId="0" fontId="30" fillId="6" borderId="30" xfId="7" applyFont="1" applyFill="1" applyBorder="1"/>
    <xf numFmtId="0" fontId="30" fillId="6" borderId="31" xfId="7" applyFont="1" applyFill="1" applyBorder="1"/>
    <xf numFmtId="173" fontId="30" fillId="6" borderId="32" xfId="28" applyNumberFormat="1" applyFont="1" applyFill="1" applyBorder="1">
      <alignment horizontal="left"/>
    </xf>
    <xf numFmtId="173" fontId="30" fillId="6" borderId="33" xfId="1" applyFont="1" applyFill="1" applyBorder="1" applyProtection="1">
      <alignment horizontal="left"/>
    </xf>
    <xf numFmtId="173" fontId="30" fillId="6" borderId="28" xfId="1" applyFont="1" applyFill="1" applyBorder="1" applyProtection="1">
      <alignment horizontal="left"/>
    </xf>
    <xf numFmtId="173" fontId="30" fillId="6" borderId="0" xfId="1" applyFont="1" applyFill="1" applyBorder="1" applyProtection="1">
      <alignment horizontal="left"/>
    </xf>
    <xf numFmtId="0" fontId="30" fillId="6" borderId="0" xfId="0" applyFont="1" applyFill="1" applyBorder="1"/>
    <xf numFmtId="0" fontId="34" fillId="6" borderId="0" xfId="0" applyFont="1" applyFill="1" applyBorder="1"/>
    <xf numFmtId="0" fontId="30" fillId="6" borderId="30" xfId="0" applyFont="1" applyFill="1" applyBorder="1"/>
    <xf numFmtId="0" fontId="30" fillId="7" borderId="1" xfId="38" applyFont="1" applyFill="1" applyBorder="1"/>
    <xf numFmtId="0" fontId="30" fillId="7" borderId="30" xfId="38" applyFont="1" applyFill="1" applyBorder="1"/>
    <xf numFmtId="0" fontId="30" fillId="7" borderId="0" xfId="38" applyFont="1" applyFill="1" applyBorder="1"/>
    <xf numFmtId="0" fontId="36" fillId="6" borderId="0" xfId="13" applyNumberFormat="1" applyFont="1" applyFill="1" applyBorder="1" applyAlignment="1">
      <alignment horizontal="right"/>
    </xf>
    <xf numFmtId="169" fontId="34" fillId="6" borderId="0" xfId="9" applyFont="1" applyFill="1" applyBorder="1" applyAlignment="1">
      <alignment horizontal="center" wrapText="1"/>
    </xf>
    <xf numFmtId="0" fontId="30" fillId="6" borderId="0" xfId="7" applyFont="1" applyFill="1" applyBorder="1" applyAlignment="1">
      <alignment horizontal="left" indent="2"/>
    </xf>
    <xf numFmtId="49" fontId="36" fillId="6" borderId="0" xfId="13" applyFont="1" applyFill="1" applyBorder="1" applyAlignment="1">
      <alignment horizontal="left" vertical="top" indent="1"/>
    </xf>
    <xf numFmtId="174" fontId="35" fillId="5" borderId="25" xfId="2" applyFont="1" applyFill="1" applyBorder="1">
      <protection locked="0"/>
    </xf>
    <xf numFmtId="0" fontId="30" fillId="6" borderId="34" xfId="0" applyFont="1" applyFill="1" applyBorder="1"/>
    <xf numFmtId="0" fontId="30" fillId="6" borderId="35" xfId="0" applyFont="1" applyFill="1" applyBorder="1"/>
    <xf numFmtId="0" fontId="30" fillId="6" borderId="2" xfId="0" applyFont="1" applyFill="1" applyBorder="1"/>
    <xf numFmtId="0" fontId="30" fillId="6" borderId="34" xfId="7" applyFont="1" applyFill="1" applyBorder="1"/>
    <xf numFmtId="0" fontId="30" fillId="6" borderId="34" xfId="7" applyFont="1" applyFill="1" applyBorder="1" applyAlignment="1"/>
    <xf numFmtId="170" fontId="35" fillId="5" borderId="25" xfId="33" applyFont="1" applyFill="1" applyBorder="1">
      <protection locked="0"/>
    </xf>
    <xf numFmtId="173" fontId="30" fillId="6" borderId="26" xfId="1" applyFont="1" applyFill="1" applyBorder="1" applyProtection="1">
      <alignment horizontal="left"/>
    </xf>
    <xf numFmtId="164" fontId="35" fillId="5" borderId="25" xfId="35" applyFont="1" applyFill="1" applyBorder="1">
      <alignment horizontal="left"/>
      <protection locked="0"/>
    </xf>
    <xf numFmtId="0" fontId="33" fillId="6" borderId="0" xfId="7" applyFont="1" applyFill="1" applyBorder="1" applyAlignment="1"/>
    <xf numFmtId="0" fontId="30" fillId="6" borderId="0" xfId="0" applyFont="1" applyFill="1" applyBorder="1" applyAlignment="1">
      <alignment horizontal="left"/>
    </xf>
    <xf numFmtId="0" fontId="30" fillId="6" borderId="0" xfId="0" applyFont="1" applyFill="1" applyBorder="1" applyAlignment="1"/>
    <xf numFmtId="49" fontId="34" fillId="6" borderId="34" xfId="23" applyFont="1" applyFill="1" applyBorder="1">
      <alignment horizontal="center" wrapText="1"/>
    </xf>
    <xf numFmtId="0" fontId="30" fillId="6" borderId="0" xfId="0" applyFont="1" applyFill="1" applyBorder="1" applyAlignment="1">
      <alignment horizontal="left" indent="1"/>
    </xf>
    <xf numFmtId="49" fontId="34" fillId="6" borderId="35" xfId="23" applyFont="1" applyFill="1" applyBorder="1">
      <alignment horizontal="center" wrapText="1"/>
    </xf>
    <xf numFmtId="0" fontId="30" fillId="6" borderId="35" xfId="7" applyFont="1" applyFill="1" applyBorder="1" applyAlignment="1"/>
    <xf numFmtId="0" fontId="30" fillId="6" borderId="35" xfId="7" applyFont="1" applyFill="1" applyBorder="1"/>
    <xf numFmtId="0" fontId="30" fillId="6" borderId="30" xfId="7" applyFont="1" applyFill="1" applyBorder="1" applyAlignment="1"/>
    <xf numFmtId="49" fontId="36" fillId="6" borderId="0" xfId="13" applyFont="1" applyFill="1" applyBorder="1">
      <alignment horizontal="left" indent="1"/>
    </xf>
    <xf numFmtId="0" fontId="34" fillId="6" borderId="0" xfId="24" applyFont="1" applyFill="1" applyBorder="1">
      <alignment horizontal="centerContinuous" wrapText="1"/>
    </xf>
    <xf numFmtId="0" fontId="30" fillId="6" borderId="31" xfId="7" applyFont="1" applyFill="1" applyBorder="1" applyAlignment="1"/>
    <xf numFmtId="0" fontId="30" fillId="6" borderId="0" xfId="7" applyFont="1" applyFill="1" applyBorder="1" applyAlignment="1">
      <alignment horizontal="left" wrapText="1" indent="1"/>
    </xf>
    <xf numFmtId="166" fontId="30" fillId="6" borderId="28" xfId="34" applyNumberFormat="1" applyFont="1" applyFill="1" applyBorder="1">
      <alignment horizontal="left"/>
    </xf>
    <xf numFmtId="0" fontId="30" fillId="6" borderId="0" xfId="0" applyFont="1" applyFill="1" applyBorder="1" applyAlignment="1">
      <alignment wrapText="1"/>
    </xf>
    <xf numFmtId="49" fontId="36" fillId="6" borderId="0" xfId="13" applyFont="1" applyFill="1" applyBorder="1" applyAlignment="1">
      <alignment horizontal="left" indent="4"/>
    </xf>
    <xf numFmtId="0" fontId="30" fillId="6" borderId="0" xfId="7" applyFont="1" applyFill="1" applyBorder="1" applyAlignment="1">
      <alignment horizontal="left" indent="3"/>
    </xf>
    <xf numFmtId="0" fontId="37" fillId="7" borderId="25" xfId="11" applyFont="1" applyFill="1" applyBorder="1">
      <alignment horizontal="center"/>
    </xf>
    <xf numFmtId="168" fontId="37" fillId="7" borderId="25" xfId="12" applyFont="1" applyFill="1" applyBorder="1">
      <alignment horizontal="center" vertical="center"/>
    </xf>
    <xf numFmtId="49" fontId="36" fillId="6" borderId="0" xfId="13" applyFont="1" applyFill="1" applyBorder="1" applyAlignment="1">
      <alignment horizontal="right" indent="1"/>
    </xf>
    <xf numFmtId="169" fontId="34" fillId="6" borderId="0" xfId="9" applyFont="1" applyFill="1" applyBorder="1">
      <alignment wrapText="1"/>
    </xf>
    <xf numFmtId="174" fontId="30" fillId="6" borderId="36" xfId="2" applyFont="1" applyFill="1" applyBorder="1" applyProtection="1"/>
    <xf numFmtId="174" fontId="30" fillId="6" borderId="25" xfId="2" applyFont="1" applyFill="1" applyBorder="1" applyProtection="1"/>
    <xf numFmtId="174" fontId="30" fillId="6" borderId="28" xfId="2" applyFont="1" applyFill="1" applyBorder="1" applyProtection="1"/>
    <xf numFmtId="180" fontId="35" fillId="5" borderId="25" xfId="10" applyNumberFormat="1" applyFont="1" applyFill="1" applyBorder="1">
      <protection locked="0"/>
    </xf>
    <xf numFmtId="171" fontId="30" fillId="6" borderId="25" xfId="31" applyFont="1" applyFill="1" applyBorder="1" applyProtection="1"/>
    <xf numFmtId="0" fontId="37" fillId="7" borderId="0" xfId="11" applyFont="1" applyFill="1" applyBorder="1">
      <alignment horizontal="center"/>
    </xf>
    <xf numFmtId="168" fontId="37" fillId="7" borderId="0" xfId="12" applyFont="1" applyFill="1" applyBorder="1">
      <alignment horizontal="center" vertical="center"/>
    </xf>
    <xf numFmtId="49" fontId="30" fillId="6" borderId="0" xfId="26" applyFont="1" applyFill="1" applyBorder="1" applyAlignment="1">
      <alignment horizontal="left"/>
    </xf>
    <xf numFmtId="177" fontId="35" fillId="5" borderId="25" xfId="36" applyFont="1" applyFill="1" applyBorder="1">
      <alignment horizontal="left"/>
      <protection locked="0"/>
    </xf>
    <xf numFmtId="178" fontId="35" fillId="5" borderId="25" xfId="8" applyNumberFormat="1" applyFont="1" applyFill="1" applyBorder="1">
      <protection locked="0"/>
    </xf>
    <xf numFmtId="0" fontId="30" fillId="6" borderId="0" xfId="7" applyNumberFormat="1" applyFont="1" applyFill="1" applyBorder="1" applyAlignment="1"/>
    <xf numFmtId="49" fontId="34" fillId="6" borderId="0" xfId="23" applyFont="1" applyFill="1" applyBorder="1" applyAlignment="1">
      <alignment horizontal="center" vertical="top" wrapText="1"/>
    </xf>
    <xf numFmtId="49" fontId="30" fillId="6" borderId="0" xfId="26" applyFont="1" applyFill="1" applyBorder="1" applyAlignment="1">
      <alignment horizontal="left" indent="2"/>
    </xf>
    <xf numFmtId="0" fontId="30" fillId="6" borderId="0" xfId="7" applyFont="1" applyFill="1" applyBorder="1" applyAlignment="1">
      <alignment horizontal="center"/>
    </xf>
    <xf numFmtId="49" fontId="30" fillId="6" borderId="0" xfId="27" applyFont="1" applyFill="1" applyBorder="1" applyAlignment="1">
      <alignment horizontal="left" wrapText="1" indent="2"/>
    </xf>
    <xf numFmtId="49" fontId="36" fillId="6" borderId="0" xfId="13" applyFont="1" applyFill="1" applyBorder="1" applyAlignment="1">
      <alignment horizontal="left" vertical="top" indent="3"/>
    </xf>
    <xf numFmtId="0" fontId="30" fillId="6" borderId="0" xfId="7" quotePrefix="1" applyFont="1" applyFill="1" applyBorder="1" applyAlignment="1"/>
    <xf numFmtId="0" fontId="30" fillId="6" borderId="2" xfId="7" quotePrefix="1" applyFont="1" applyFill="1" applyBorder="1" applyAlignment="1"/>
    <xf numFmtId="0" fontId="30" fillId="6" borderId="0" xfId="7" applyFont="1" applyFill="1" applyBorder="1" applyAlignment="1">
      <alignment horizontal="right" indent="1"/>
    </xf>
    <xf numFmtId="0" fontId="30" fillId="6" borderId="37" xfId="0" applyFont="1" applyFill="1" applyBorder="1"/>
    <xf numFmtId="0" fontId="36" fillId="6" borderId="0" xfId="7" applyFont="1" applyFill="1" applyBorder="1" applyAlignment="1"/>
    <xf numFmtId="0" fontId="30" fillId="5" borderId="30" xfId="0" applyFont="1" applyFill="1" applyBorder="1" applyAlignment="1"/>
    <xf numFmtId="172" fontId="30" fillId="6" borderId="25" xfId="32" applyFont="1" applyFill="1" applyBorder="1" applyProtection="1"/>
    <xf numFmtId="49" fontId="34" fillId="6" borderId="0" xfId="23" applyFont="1" applyFill="1" applyBorder="1" applyAlignment="1">
      <alignment horizontal="centerContinuous" vertical="top" wrapText="1"/>
    </xf>
    <xf numFmtId="0" fontId="34" fillId="6" borderId="0" xfId="24" applyFont="1" applyFill="1" applyBorder="1" applyAlignment="1">
      <alignment horizontal="centerContinuous" vertical="center" wrapText="1"/>
    </xf>
    <xf numFmtId="0" fontId="34" fillId="6" borderId="0" xfId="24" quotePrefix="1" applyFont="1" applyFill="1" applyBorder="1">
      <alignment horizontal="centerContinuous" wrapText="1"/>
    </xf>
    <xf numFmtId="0" fontId="34" fillId="6" borderId="0" xfId="24" applyFont="1" applyFill="1" applyBorder="1" applyAlignment="1"/>
    <xf numFmtId="173" fontId="35" fillId="5" borderId="38" xfId="6" applyNumberFormat="1" applyFont="1" applyFill="1" applyBorder="1">
      <protection locked="0"/>
    </xf>
    <xf numFmtId="173" fontId="35" fillId="5" borderId="39" xfId="6" applyNumberFormat="1" applyFont="1" applyFill="1" applyBorder="1">
      <protection locked="0"/>
    </xf>
    <xf numFmtId="0" fontId="34" fillId="6" borderId="0" xfId="24" quotePrefix="1" applyFont="1" applyFill="1" applyBorder="1" applyAlignment="1">
      <alignment horizontal="center" vertical="top"/>
    </xf>
    <xf numFmtId="0" fontId="34" fillId="6" borderId="0" xfId="7" applyFont="1" applyFill="1" applyBorder="1" applyAlignment="1">
      <alignment horizontal="center" wrapText="1"/>
    </xf>
    <xf numFmtId="0" fontId="34" fillId="6" borderId="0" xfId="24" applyFont="1" applyFill="1" applyBorder="1" applyAlignment="1">
      <alignment horizontal="center" wrapText="1"/>
    </xf>
    <xf numFmtId="173" fontId="35" fillId="5" borderId="25" xfId="4" applyNumberFormat="1" applyFont="1" applyFill="1" applyBorder="1"/>
    <xf numFmtId="170" fontId="30" fillId="6" borderId="25" xfId="33" applyFont="1" applyFill="1" applyBorder="1" applyProtection="1"/>
    <xf numFmtId="166" fontId="35" fillId="5" borderId="25" xfId="6" applyNumberFormat="1" applyFont="1" applyFill="1" applyBorder="1">
      <protection locked="0"/>
    </xf>
    <xf numFmtId="166" fontId="30" fillId="6" borderId="38" xfId="28" applyNumberFormat="1" applyFont="1" applyFill="1" applyBorder="1">
      <alignment horizontal="left"/>
    </xf>
    <xf numFmtId="166" fontId="30" fillId="6" borderId="25" xfId="28" applyNumberFormat="1" applyFont="1" applyFill="1" applyBorder="1">
      <alignment horizontal="left"/>
    </xf>
    <xf numFmtId="172" fontId="35" fillId="5" borderId="25" xfId="32" applyFont="1" applyFill="1" applyBorder="1">
      <protection locked="0"/>
    </xf>
    <xf numFmtId="0" fontId="30" fillId="7" borderId="1" xfId="0" applyFont="1" applyFill="1" applyBorder="1"/>
    <xf numFmtId="0" fontId="30" fillId="7" borderId="0" xfId="0" applyFont="1" applyFill="1" applyBorder="1"/>
    <xf numFmtId="0" fontId="34" fillId="6" borderId="38" xfId="0" applyFont="1" applyFill="1" applyBorder="1" applyAlignment="1">
      <alignment horizontal="center"/>
    </xf>
    <xf numFmtId="0" fontId="34" fillId="6" borderId="34" xfId="0" applyFont="1" applyFill="1" applyBorder="1" applyAlignment="1">
      <alignment horizontal="center"/>
    </xf>
    <xf numFmtId="0" fontId="34" fillId="6" borderId="38" xfId="0" applyFont="1" applyFill="1" applyBorder="1" applyAlignment="1">
      <alignment horizontal="center" wrapText="1"/>
    </xf>
    <xf numFmtId="0" fontId="34" fillId="6" borderId="27" xfId="0" applyFont="1" applyFill="1" applyBorder="1" applyAlignment="1">
      <alignment horizontal="center" wrapText="1"/>
    </xf>
    <xf numFmtId="0" fontId="34" fillId="6" borderId="40" xfId="0" applyFont="1" applyFill="1" applyBorder="1" applyAlignment="1">
      <alignment horizontal="center" wrapText="1"/>
    </xf>
    <xf numFmtId="0" fontId="34" fillId="6" borderId="30" xfId="0" applyFont="1" applyFill="1" applyBorder="1" applyAlignment="1">
      <alignment horizontal="center" wrapText="1"/>
    </xf>
    <xf numFmtId="0" fontId="30" fillId="5" borderId="41" xfId="0" applyFont="1" applyFill="1" applyBorder="1"/>
    <xf numFmtId="0" fontId="30" fillId="5" borderId="42" xfId="0" applyFont="1" applyFill="1" applyBorder="1"/>
    <xf numFmtId="14" fontId="30" fillId="6" borderId="0" xfId="0" applyNumberFormat="1" applyFont="1" applyFill="1" applyBorder="1"/>
    <xf numFmtId="181" fontId="30" fillId="6" borderId="0" xfId="0" applyNumberFormat="1" applyFont="1" applyFill="1" applyBorder="1"/>
    <xf numFmtId="182" fontId="30" fillId="6" borderId="0" xfId="0" applyNumberFormat="1" applyFont="1" applyFill="1" applyBorder="1"/>
    <xf numFmtId="9" fontId="30" fillId="6" borderId="0" xfId="0" applyNumberFormat="1" applyFont="1" applyFill="1" applyBorder="1"/>
    <xf numFmtId="0" fontId="30" fillId="6" borderId="0" xfId="0" applyFont="1" applyFill="1" applyBorder="1" applyAlignment="1">
      <alignment horizontal="right"/>
    </xf>
    <xf numFmtId="14" fontId="34" fillId="6" borderId="0" xfId="0" applyNumberFormat="1" applyFont="1" applyFill="1" applyBorder="1"/>
    <xf numFmtId="182" fontId="30" fillId="6" borderId="34" xfId="0" applyNumberFormat="1" applyFont="1" applyFill="1" applyBorder="1"/>
    <xf numFmtId="9" fontId="30" fillId="6" borderId="34" xfId="0" applyNumberFormat="1" applyFont="1" applyFill="1" applyBorder="1"/>
    <xf numFmtId="173" fontId="35" fillId="5" borderId="25" xfId="1" applyFont="1" applyFill="1" applyBorder="1" applyAlignment="1">
      <alignment horizontal="left"/>
      <protection locked="0"/>
    </xf>
    <xf numFmtId="170" fontId="35" fillId="5" borderId="25" xfId="33" applyFont="1" applyFill="1" applyBorder="1" applyAlignment="1">
      <alignment horizontal="left"/>
      <protection locked="0"/>
    </xf>
    <xf numFmtId="0" fontId="30" fillId="7" borderId="3" xfId="38" applyFont="1" applyFill="1" applyBorder="1" applyAlignment="1"/>
    <xf numFmtId="0" fontId="30" fillId="7" borderId="4" xfId="38" applyFont="1" applyFill="1" applyBorder="1" applyAlignment="1"/>
    <xf numFmtId="171" fontId="30" fillId="6" borderId="25" xfId="28" applyNumberFormat="1" applyFont="1" applyFill="1" applyBorder="1">
      <alignment horizontal="left"/>
    </xf>
    <xf numFmtId="171" fontId="35" fillId="5" borderId="25" xfId="33" applyNumberFormat="1" applyFont="1" applyFill="1" applyBorder="1">
      <protection locked="0"/>
    </xf>
    <xf numFmtId="171" fontId="30" fillId="6" borderId="32" xfId="31" applyFont="1" applyFill="1" applyBorder="1" applyProtection="1"/>
    <xf numFmtId="0" fontId="33" fillId="5" borderId="30" xfId="0" applyFont="1" applyFill="1" applyBorder="1"/>
    <xf numFmtId="0" fontId="30" fillId="5" borderId="34" xfId="0" applyFont="1" applyFill="1" applyBorder="1" applyAlignment="1"/>
    <xf numFmtId="0" fontId="30" fillId="5" borderId="42" xfId="0" applyFont="1" applyFill="1" applyBorder="1" applyAlignment="1"/>
    <xf numFmtId="0" fontId="30" fillId="5" borderId="43" xfId="0" applyFont="1" applyFill="1" applyBorder="1"/>
    <xf numFmtId="49" fontId="30" fillId="5" borderId="0" xfId="0" applyNumberFormat="1" applyFont="1" applyFill="1" applyBorder="1"/>
    <xf numFmtId="164" fontId="38" fillId="5" borderId="0" xfId="35" applyFont="1" applyFill="1" applyBorder="1" applyAlignment="1" applyProtection="1"/>
    <xf numFmtId="0" fontId="30" fillId="5" borderId="34" xfId="0" applyFont="1" applyFill="1" applyBorder="1"/>
    <xf numFmtId="0" fontId="30" fillId="5" borderId="27" xfId="0" applyFont="1" applyFill="1" applyBorder="1"/>
    <xf numFmtId="0" fontId="30" fillId="5" borderId="0" xfId="0" applyFont="1" applyFill="1" applyBorder="1" applyAlignment="1">
      <alignment horizontal="centerContinuous"/>
    </xf>
    <xf numFmtId="168" fontId="35" fillId="5" borderId="25" xfId="8" applyFont="1" applyFill="1" applyBorder="1">
      <protection locked="0"/>
    </xf>
    <xf numFmtId="0" fontId="39" fillId="7" borderId="30" xfId="15" applyFont="1" applyFill="1" applyBorder="1" applyAlignment="1"/>
    <xf numFmtId="0" fontId="39" fillId="6" borderId="0" xfId="15" applyFont="1" applyFill="1" applyBorder="1" applyAlignment="1"/>
    <xf numFmtId="0" fontId="39" fillId="6" borderId="0" xfId="15" applyFont="1" applyFill="1" applyBorder="1" applyAlignment="1">
      <alignment horizontal="left" indent="1"/>
    </xf>
    <xf numFmtId="0" fontId="39" fillId="5" borderId="0" xfId="15" applyFont="1" applyFill="1" applyBorder="1" applyAlignment="1"/>
    <xf numFmtId="49" fontId="40" fillId="6" borderId="0" xfId="18" applyFont="1" applyFill="1" applyBorder="1">
      <alignment horizontal="left"/>
    </xf>
    <xf numFmtId="49" fontId="40" fillId="6" borderId="0" xfId="18" applyFont="1" applyFill="1" applyBorder="1" applyAlignment="1">
      <alignment horizontal="left" indent="1"/>
    </xf>
    <xf numFmtId="49" fontId="40" fillId="6" borderId="0" xfId="18" applyFont="1" applyFill="1" applyBorder="1" applyAlignment="1">
      <alignment horizontal="left"/>
    </xf>
    <xf numFmtId="49" fontId="40" fillId="6" borderId="0" xfId="18" applyFont="1" applyFill="1" applyBorder="1" applyAlignment="1">
      <alignment horizontal="left" indent="2"/>
    </xf>
    <xf numFmtId="49" fontId="40" fillId="6" borderId="0" xfId="18" applyFont="1" applyFill="1" applyBorder="1" applyAlignment="1">
      <alignment horizontal="left" vertical="top"/>
    </xf>
    <xf numFmtId="49" fontId="40" fillId="6" borderId="0" xfId="18" applyFont="1" applyFill="1" applyBorder="1" applyAlignment="1"/>
    <xf numFmtId="49" fontId="40" fillId="6" borderId="42" xfId="18" applyFont="1" applyFill="1" applyBorder="1" applyAlignment="1">
      <alignment horizontal="left" indent="1"/>
    </xf>
    <xf numFmtId="0" fontId="41" fillId="6" borderId="0" xfId="19" applyFont="1" applyFill="1" applyBorder="1" applyAlignment="1">
      <alignment horizontal="left" wrapText="1" indent="1"/>
    </xf>
    <xf numFmtId="49" fontId="42" fillId="7" borderId="0" xfId="22" applyFont="1" applyFill="1" applyBorder="1">
      <alignment horizontal="right" indent="1"/>
    </xf>
    <xf numFmtId="49" fontId="18" fillId="5" borderId="0" xfId="0" applyNumberFormat="1" applyFont="1" applyFill="1" applyBorder="1"/>
    <xf numFmtId="49" fontId="18" fillId="5" borderId="0" xfId="23" applyFont="1" applyFill="1" applyBorder="1" applyAlignment="1">
      <alignment horizontal="right"/>
    </xf>
    <xf numFmtId="49" fontId="18" fillId="5" borderId="0" xfId="23" applyFont="1" applyFill="1" applyBorder="1">
      <alignment horizontal="center" wrapText="1"/>
    </xf>
    <xf numFmtId="0" fontId="39" fillId="6" borderId="0" xfId="16" applyFont="1" applyFill="1" applyBorder="1"/>
    <xf numFmtId="0" fontId="39" fillId="7" borderId="30" xfId="16" applyFont="1" applyFill="1" applyBorder="1" applyAlignment="1"/>
    <xf numFmtId="0" fontId="39" fillId="6" borderId="0" xfId="16" applyFont="1" applyFill="1" applyBorder="1" applyAlignment="1">
      <alignment horizontal="left" indent="1"/>
    </xf>
    <xf numFmtId="49" fontId="39" fillId="6" borderId="0" xfId="16" applyNumberFormat="1" applyFont="1" applyFill="1" applyAlignment="1">
      <alignment horizontal="left"/>
    </xf>
    <xf numFmtId="0" fontId="39" fillId="7" borderId="30" xfId="16" applyFont="1" applyFill="1" applyBorder="1"/>
    <xf numFmtId="0" fontId="39" fillId="7" borderId="4" xfId="16" applyFont="1" applyFill="1" applyBorder="1" applyAlignment="1"/>
    <xf numFmtId="174" fontId="30" fillId="7" borderId="29" xfId="2" applyFont="1" applyFill="1" applyBorder="1" applyProtection="1"/>
    <xf numFmtId="0" fontId="17" fillId="6" borderId="0" xfId="7"/>
    <xf numFmtId="173" fontId="35" fillId="5" borderId="25" xfId="1" applyFont="1" applyFill="1" applyBorder="1">
      <alignment horizontal="left"/>
      <protection locked="0"/>
    </xf>
    <xf numFmtId="170" fontId="30" fillId="6" borderId="25" xfId="33" applyFont="1" applyFill="1" applyBorder="1">
      <protection locked="0"/>
    </xf>
    <xf numFmtId="0" fontId="30" fillId="7" borderId="5" xfId="38" applyFont="1" applyFill="1" applyBorder="1" applyAlignment="1"/>
    <xf numFmtId="0" fontId="30" fillId="7" borderId="5" xfId="38" applyFont="1" applyFill="1" applyBorder="1"/>
    <xf numFmtId="173" fontId="19" fillId="5" borderId="25" xfId="6" applyNumberFormat="1">
      <protection locked="0"/>
    </xf>
    <xf numFmtId="14" fontId="19" fillId="5" borderId="25" xfId="6" applyNumberFormat="1">
      <protection locked="0"/>
    </xf>
    <xf numFmtId="170" fontId="19" fillId="5" borderId="25" xfId="33" applyFont="1" applyFill="1" applyBorder="1">
      <protection locked="0"/>
    </xf>
    <xf numFmtId="14" fontId="19" fillId="5" borderId="25" xfId="6" applyNumberFormat="1">
      <protection locked="0"/>
    </xf>
    <xf numFmtId="173" fontId="35" fillId="5" borderId="25" xfId="1" applyFont="1" applyFill="1" applyBorder="1">
      <alignment horizontal="left"/>
      <protection locked="0"/>
    </xf>
    <xf numFmtId="0" fontId="12" fillId="4" borderId="6" xfId="38" applyFont="1" applyFill="1" applyBorder="1" applyAlignment="1">
      <alignment horizontal="center"/>
    </xf>
    <xf numFmtId="0" fontId="12" fillId="6" borderId="7" xfId="7" applyFont="1" applyBorder="1" applyAlignment="1"/>
    <xf numFmtId="0" fontId="12" fillId="6" borderId="8" xfId="7" applyFont="1" applyBorder="1" applyAlignment="1"/>
    <xf numFmtId="164" fontId="35" fillId="5" borderId="25" xfId="35" applyFont="1" applyFill="1" applyBorder="1" applyAlignment="1">
      <alignment horizontal="left" wrapText="1"/>
      <protection locked="0"/>
    </xf>
    <xf numFmtId="164" fontId="35" fillId="5" borderId="25" xfId="35" applyFont="1" applyFill="1" applyBorder="1" applyAlignment="1">
      <alignment wrapText="1"/>
      <protection locked="0"/>
    </xf>
    <xf numFmtId="175" fontId="35" fillId="5" borderId="25" xfId="3" applyFont="1" applyFill="1" applyBorder="1" applyAlignment="1">
      <alignment horizontal="left"/>
      <protection locked="0"/>
    </xf>
    <xf numFmtId="177" fontId="35" fillId="5" borderId="25" xfId="36" applyFont="1" applyFill="1" applyBorder="1" applyAlignment="1">
      <alignment horizontal="left" wrapText="1"/>
      <protection locked="0"/>
    </xf>
    <xf numFmtId="170" fontId="35" fillId="5" borderId="25" xfId="33" applyFont="1" applyFill="1" applyBorder="1" applyAlignment="1" applyProtection="1">
      <alignment horizontal="right"/>
    </xf>
    <xf numFmtId="173" fontId="19" fillId="5" borderId="25" xfId="1" applyFont="1" applyFill="1" applyBorder="1" applyAlignment="1">
      <protection locked="0"/>
    </xf>
    <xf numFmtId="173" fontId="34" fillId="6" borderId="25" xfId="1" applyFont="1" applyFill="1" applyBorder="1" applyAlignment="1" applyProtection="1">
      <alignment horizontal="left"/>
    </xf>
    <xf numFmtId="175" fontId="30" fillId="6" borderId="25" xfId="3" applyFont="1" applyFill="1" applyBorder="1" applyAlignment="1" applyProtection="1">
      <alignment horizontal="left"/>
    </xf>
    <xf numFmtId="173" fontId="30" fillId="6" borderId="25" xfId="1" applyFont="1" applyFill="1" applyBorder="1" applyAlignment="1" applyProtection="1"/>
    <xf numFmtId="174" fontId="30" fillId="6" borderId="25" xfId="2" applyFont="1" applyFill="1" applyBorder="1" applyAlignment="1" applyProtection="1"/>
    <xf numFmtId="0" fontId="17" fillId="6" borderId="25" xfId="28" applyNumberFormat="1" applyAlignment="1">
      <alignment horizontal="left" indent="1"/>
    </xf>
    <xf numFmtId="173" fontId="17" fillId="6" borderId="28" xfId="34" applyNumberFormat="1">
      <alignment horizontal="left"/>
    </xf>
    <xf numFmtId="49" fontId="21" fillId="6" borderId="0" xfId="13" applyFill="1" applyAlignment="1">
      <alignment horizontal="left" vertical="top" indent="1"/>
    </xf>
    <xf numFmtId="49" fontId="28" fillId="7" borderId="9" xfId="23" applyFill="1" applyBorder="1" applyAlignment="1">
      <alignment horizontal="center" vertical="center" wrapText="1"/>
    </xf>
    <xf numFmtId="173" fontId="17" fillId="7" borderId="10" xfId="1" applyFont="1" applyFill="1" applyBorder="1" applyAlignment="1" applyProtection="1"/>
    <xf numFmtId="173" fontId="17" fillId="7" borderId="11" xfId="1" applyFont="1" applyFill="1" applyBorder="1" applyAlignment="1" applyProtection="1"/>
    <xf numFmtId="164" fontId="17" fillId="7" borderId="10" xfId="35" applyFont="1" applyFill="1" applyBorder="1" applyAlignment="1" applyProtection="1"/>
    <xf numFmtId="164" fontId="17" fillId="7" borderId="11" xfId="35" applyFont="1" applyFill="1" applyBorder="1" applyAlignment="1" applyProtection="1"/>
    <xf numFmtId="49" fontId="25" fillId="0" borderId="0" xfId="18" applyFill="1" applyAlignment="1">
      <alignment horizontal="centerContinuous"/>
    </xf>
    <xf numFmtId="0" fontId="0" fillId="0" borderId="0" xfId="0" applyAlignment="1">
      <alignment horizontal="centerContinuous"/>
    </xf>
    <xf numFmtId="49" fontId="25" fillId="0" borderId="0" xfId="18" applyFill="1" applyAlignment="1">
      <alignment horizontal="centerContinuous" wrapText="1"/>
    </xf>
    <xf numFmtId="0" fontId="0" fillId="0" borderId="0" xfId="0" applyAlignment="1">
      <alignment horizontal="centerContinuous" wrapText="1"/>
    </xf>
    <xf numFmtId="173" fontId="17" fillId="0" borderId="12" xfId="1" applyFont="1" applyBorder="1" applyAlignment="1" applyProtection="1"/>
    <xf numFmtId="164" fontId="17" fillId="0" borderId="12" xfId="35" applyFont="1" applyBorder="1" applyAlignment="1" applyProtection="1"/>
    <xf numFmtId="173" fontId="17" fillId="0" borderId="10" xfId="1" applyFont="1" applyBorder="1" applyAlignment="1" applyProtection="1"/>
    <xf numFmtId="164" fontId="17" fillId="0" borderId="10" xfId="35" applyFont="1" applyBorder="1" applyAlignment="1" applyProtection="1"/>
    <xf numFmtId="173" fontId="17" fillId="0" borderId="11" xfId="1" applyFont="1" applyBorder="1" applyAlignment="1" applyProtection="1"/>
    <xf numFmtId="164" fontId="17" fillId="0" borderId="11" xfId="35" applyFont="1" applyBorder="1" applyAlignment="1" applyProtection="1"/>
    <xf numFmtId="0" fontId="0" fillId="0" borderId="25" xfId="0" applyBorder="1" applyAlignment="1">
      <alignment horizontal="center" vertical="center"/>
    </xf>
    <xf numFmtId="0" fontId="17" fillId="0" borderId="0" xfId="28" applyNumberFormat="1" applyFill="1" applyBorder="1" applyAlignment="1">
      <alignment horizontal="left" vertical="center"/>
    </xf>
    <xf numFmtId="173" fontId="17" fillId="7" borderId="9" xfId="1" applyFont="1" applyFill="1" applyBorder="1" applyAlignment="1" applyProtection="1"/>
    <xf numFmtId="0" fontId="0" fillId="0" borderId="9" xfId="0" applyBorder="1"/>
    <xf numFmtId="0" fontId="30" fillId="7" borderId="13" xfId="38" applyFont="1" applyFill="1" applyBorder="1" applyAlignment="1"/>
    <xf numFmtId="0" fontId="0" fillId="0" borderId="14" xfId="0" applyBorder="1"/>
    <xf numFmtId="0" fontId="30" fillId="6" borderId="5" xfId="7" applyFont="1" applyFill="1" applyBorder="1" applyAlignment="1"/>
    <xf numFmtId="49" fontId="43" fillId="6" borderId="15" xfId="29" applyFont="1" applyFill="1" applyBorder="1">
      <alignment horizontal="right" indent="2"/>
    </xf>
    <xf numFmtId="0" fontId="30" fillId="6" borderId="44" xfId="7" applyFont="1" applyFill="1" applyBorder="1" applyAlignment="1"/>
    <xf numFmtId="0" fontId="30" fillId="7" borderId="13" xfId="38" applyFont="1" applyFill="1" applyBorder="1"/>
    <xf numFmtId="0" fontId="30" fillId="7" borderId="44" xfId="38" applyFont="1" applyFill="1" applyBorder="1"/>
    <xf numFmtId="0" fontId="30" fillId="6" borderId="5" xfId="0" applyFont="1" applyFill="1" applyBorder="1"/>
    <xf numFmtId="0" fontId="30" fillId="6" borderId="5" xfId="7" applyFont="1" applyFill="1" applyBorder="1"/>
    <xf numFmtId="0" fontId="30" fillId="6" borderId="44" xfId="7" applyFont="1" applyFill="1" applyBorder="1"/>
    <xf numFmtId="0" fontId="30" fillId="7" borderId="44" xfId="38" applyFont="1" applyFill="1" applyBorder="1" applyAlignment="1"/>
    <xf numFmtId="0" fontId="30" fillId="6" borderId="5" xfId="0" applyFont="1" applyFill="1" applyBorder="1" applyAlignment="1">
      <alignment horizontal="center" wrapText="1"/>
    </xf>
    <xf numFmtId="183" fontId="30" fillId="6" borderId="5" xfId="0" applyNumberFormat="1" applyFont="1" applyFill="1" applyBorder="1"/>
    <xf numFmtId="0" fontId="30" fillId="6" borderId="44" xfId="0" applyFont="1" applyFill="1" applyBorder="1"/>
    <xf numFmtId="0" fontId="0" fillId="0" borderId="16" xfId="0" applyFill="1" applyBorder="1"/>
    <xf numFmtId="0" fontId="0" fillId="0" borderId="17" xfId="0" applyFill="1" applyBorder="1"/>
    <xf numFmtId="0" fontId="0" fillId="0" borderId="18" xfId="0" applyFill="1" applyBorder="1"/>
    <xf numFmtId="0" fontId="30" fillId="5" borderId="14" xfId="0" applyFont="1" applyFill="1" applyBorder="1"/>
    <xf numFmtId="0" fontId="30" fillId="5" borderId="5" xfId="0" applyFont="1" applyFill="1" applyBorder="1"/>
    <xf numFmtId="0" fontId="44" fillId="5" borderId="14" xfId="0" applyFont="1" applyFill="1" applyBorder="1" applyAlignment="1">
      <alignment horizontal="centerContinuous"/>
    </xf>
    <xf numFmtId="0" fontId="30" fillId="5" borderId="5" xfId="0" applyFont="1" applyFill="1" applyBorder="1" applyAlignment="1">
      <alignment horizontal="centerContinuous"/>
    </xf>
    <xf numFmtId="0" fontId="45" fillId="5" borderId="14" xfId="0" applyFont="1" applyFill="1" applyBorder="1" applyAlignment="1">
      <alignment horizontal="centerContinuous"/>
    </xf>
    <xf numFmtId="0" fontId="30" fillId="5" borderId="5" xfId="0" applyFont="1" applyFill="1" applyBorder="1" applyAlignment="1"/>
    <xf numFmtId="0" fontId="25" fillId="5" borderId="14" xfId="0" applyFont="1" applyFill="1" applyBorder="1" applyAlignment="1">
      <alignment horizontal="centerContinuous"/>
    </xf>
    <xf numFmtId="0" fontId="30" fillId="5" borderId="19" xfId="0" applyFont="1" applyFill="1" applyBorder="1"/>
    <xf numFmtId="0" fontId="30" fillId="5" borderId="20" xfId="0" applyFont="1" applyFill="1" applyBorder="1"/>
    <xf numFmtId="0" fontId="30" fillId="5" borderId="21" xfId="0" applyFont="1" applyFill="1" applyBorder="1"/>
    <xf numFmtId="0" fontId="30" fillId="5" borderId="45" xfId="0" applyFont="1" applyFill="1" applyBorder="1" applyAlignment="1"/>
    <xf numFmtId="164" fontId="26" fillId="5" borderId="0" xfId="35" applyFont="1" applyFill="1" applyBorder="1" applyAlignment="1" applyProtection="1"/>
    <xf numFmtId="0" fontId="30" fillId="5" borderId="40" xfId="0" applyFont="1" applyFill="1" applyBorder="1"/>
    <xf numFmtId="0" fontId="30" fillId="5" borderId="45" xfId="0" applyFont="1" applyFill="1" applyBorder="1"/>
    <xf numFmtId="0" fontId="30" fillId="5" borderId="40" xfId="0" applyFont="1" applyFill="1" applyBorder="1" applyAlignment="1"/>
    <xf numFmtId="0" fontId="30" fillId="5" borderId="27" xfId="0" applyFont="1" applyFill="1" applyBorder="1" applyAlignment="1"/>
    <xf numFmtId="164" fontId="35" fillId="5" borderId="25" xfId="35" applyFont="1" applyFill="1" applyBorder="1" applyAlignment="1">
      <alignment horizontal="left" wrapText="1"/>
      <protection locked="0"/>
    </xf>
    <xf numFmtId="166" fontId="30" fillId="6" borderId="25" xfId="28" applyNumberFormat="1" applyFont="1" applyFill="1" applyBorder="1" applyAlignment="1">
      <alignment horizontal="left"/>
    </xf>
    <xf numFmtId="166" fontId="30" fillId="6" borderId="0" xfId="28" applyNumberFormat="1" applyFont="1" applyFill="1" applyBorder="1">
      <alignment horizontal="left"/>
    </xf>
    <xf numFmtId="166" fontId="30" fillId="6" borderId="26" xfId="28" applyNumberFormat="1" applyFont="1" applyFill="1" applyBorder="1">
      <alignment horizontal="left"/>
    </xf>
    <xf numFmtId="166" fontId="30" fillId="6" borderId="26" xfId="0" applyNumberFormat="1" applyFont="1" applyFill="1" applyBorder="1"/>
    <xf numFmtId="166" fontId="30" fillId="6" borderId="0" xfId="0" applyNumberFormat="1" applyFont="1" applyFill="1" applyBorder="1"/>
    <xf numFmtId="166" fontId="30" fillId="6" borderId="34" xfId="0" applyNumberFormat="1" applyFont="1" applyFill="1" applyBorder="1"/>
    <xf numFmtId="49" fontId="34" fillId="6" borderId="0" xfId="23" applyFont="1" applyFill="1" applyBorder="1" applyAlignment="1">
      <alignment horizontal="centerContinuous"/>
    </xf>
    <xf numFmtId="0" fontId="17" fillId="6" borderId="0" xfId="7" applyAlignment="1">
      <alignment horizontal="centerContinuous"/>
    </xf>
    <xf numFmtId="0" fontId="17" fillId="6" borderId="0" xfId="7" applyBorder="1" applyAlignment="1">
      <alignment horizontal="centerContinuous"/>
    </xf>
    <xf numFmtId="49" fontId="10" fillId="5" borderId="0" xfId="13" applyFont="1" applyFill="1" applyBorder="1">
      <alignment horizontal="left" indent="1"/>
    </xf>
    <xf numFmtId="49" fontId="25" fillId="5" borderId="0" xfId="26" applyFont="1" applyFill="1" applyBorder="1" applyAlignment="1">
      <alignment horizontal="left" vertical="top" indent="1"/>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49" fontId="25" fillId="0" borderId="0" xfId="18" applyFill="1" applyAlignment="1">
      <alignment horizontal="left"/>
    </xf>
    <xf numFmtId="0" fontId="36" fillId="6" borderId="0" xfId="13" applyNumberFormat="1" applyFont="1" applyFill="1" applyBorder="1">
      <alignment horizontal="left" indent="1"/>
    </xf>
    <xf numFmtId="0" fontId="0" fillId="0" borderId="22" xfId="0" applyBorder="1"/>
    <xf numFmtId="0" fontId="17" fillId="7" borderId="23" xfId="1" applyNumberFormat="1" applyFont="1" applyFill="1" applyBorder="1" applyAlignment="1" applyProtection="1"/>
    <xf numFmtId="0" fontId="0" fillId="0" borderId="24" xfId="0" applyBorder="1"/>
    <xf numFmtId="173" fontId="30" fillId="6" borderId="46" xfId="1" applyFont="1" applyFill="1" applyBorder="1" applyProtection="1">
      <alignment horizontal="left"/>
    </xf>
    <xf numFmtId="164" fontId="35" fillId="5" borderId="25" xfId="35" applyFont="1" applyFill="1" applyBorder="1" applyAlignment="1">
      <alignment horizontal="left" wrapTex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12" fillId="6" borderId="7" xfId="7" applyFont="1" applyBorder="1" applyAlignment="1">
      <alignment vertical="center"/>
    </xf>
    <xf numFmtId="0" fontId="30" fillId="6" borderId="0" xfId="7" applyFont="1" applyFill="1" applyBorder="1" applyAlignment="1">
      <alignment vertical="center"/>
    </xf>
    <xf numFmtId="0" fontId="30" fillId="6" borderId="5" xfId="7" applyFont="1" applyFill="1" applyBorder="1" applyAlignment="1">
      <alignment vertical="center"/>
    </xf>
    <xf numFmtId="0" fontId="0" fillId="0" borderId="14" xfId="0" applyBorder="1" applyAlignment="1">
      <alignment vertical="center"/>
    </xf>
    <xf numFmtId="0" fontId="2" fillId="0" borderId="0" xfId="0" applyFont="1" applyAlignment="1">
      <alignment vertical="center"/>
    </xf>
    <xf numFmtId="0" fontId="18" fillId="7" borderId="0" xfId="38"/>
    <xf numFmtId="170" fontId="35" fillId="5" borderId="47" xfId="33" applyFont="1" applyFill="1" applyBorder="1">
      <protection locked="0"/>
    </xf>
    <xf numFmtId="173" fontId="30" fillId="6" borderId="47" xfId="28" applyNumberFormat="1" applyFont="1" applyFill="1" applyBorder="1">
      <alignment horizontal="left"/>
    </xf>
    <xf numFmtId="173" fontId="35" fillId="5" borderId="47" xfId="1" applyFont="1" applyFill="1" applyBorder="1">
      <alignment horizontal="left"/>
      <protection locked="0"/>
    </xf>
    <xf numFmtId="173" fontId="35" fillId="5" borderId="48" xfId="1" applyFont="1" applyFill="1" applyBorder="1">
      <alignment horizontal="left"/>
      <protection locked="0"/>
    </xf>
    <xf numFmtId="166" fontId="30" fillId="6" borderId="49" xfId="28" applyNumberFormat="1" applyFont="1" applyFill="1" applyBorder="1">
      <alignment horizontal="left"/>
    </xf>
    <xf numFmtId="166" fontId="30" fillId="6" borderId="50" xfId="20" applyNumberFormat="1" applyFont="1" applyFill="1" applyBorder="1">
      <alignment horizontal="left"/>
    </xf>
    <xf numFmtId="172" fontId="35" fillId="5" borderId="51" xfId="32" applyFont="1" applyFill="1" applyBorder="1">
      <protection locked="0"/>
    </xf>
    <xf numFmtId="173" fontId="19" fillId="5" borderId="38" xfId="1" applyFont="1" applyFill="1" applyBorder="1" applyAlignment="1">
      <protection locked="0"/>
    </xf>
    <xf numFmtId="173" fontId="30" fillId="6" borderId="52" xfId="1" applyFont="1" applyFill="1" applyBorder="1" applyAlignment="1" applyProtection="1"/>
    <xf numFmtId="173" fontId="30" fillId="6" borderId="53" xfId="1" applyFont="1" applyFill="1" applyBorder="1" applyAlignment="1" applyProtection="1"/>
    <xf numFmtId="173" fontId="30" fillId="6" borderId="26" xfId="1" applyFont="1" applyFill="1" applyBorder="1" applyAlignment="1" applyProtection="1"/>
    <xf numFmtId="173" fontId="35" fillId="5" borderId="54" xfId="1" applyFont="1" applyFill="1" applyBorder="1">
      <alignment horizontal="left"/>
      <protection locked="0"/>
    </xf>
    <xf numFmtId="173" fontId="35" fillId="5" borderId="55" xfId="1" applyFont="1" applyFill="1" applyBorder="1">
      <alignment horizontal="left"/>
      <protection locked="0"/>
    </xf>
    <xf numFmtId="173" fontId="35" fillId="5" borderId="47" xfId="6" applyNumberFormat="1" applyFont="1" applyFill="1" applyBorder="1">
      <protection locked="0"/>
    </xf>
    <xf numFmtId="173" fontId="35" fillId="5" borderId="56" xfId="1" applyFont="1" applyFill="1" applyBorder="1">
      <alignment horizontal="left"/>
      <protection locked="0"/>
    </xf>
    <xf numFmtId="173" fontId="30" fillId="6" borderId="47" xfId="1" applyFont="1" applyFill="1" applyBorder="1" applyProtection="1">
      <alignment horizontal="left"/>
    </xf>
    <xf numFmtId="173" fontId="30" fillId="6" borderId="57" xfId="1" applyFont="1" applyFill="1" applyBorder="1" applyProtection="1">
      <alignment horizontal="left"/>
    </xf>
    <xf numFmtId="173" fontId="30" fillId="6" borderId="48" xfId="1" applyFont="1" applyFill="1" applyBorder="1" applyProtection="1">
      <alignment horizontal="left"/>
    </xf>
    <xf numFmtId="164" fontId="35" fillId="5" borderId="54" xfId="35" applyFont="1" applyFill="1" applyBorder="1" applyAlignment="1">
      <alignment horizontal="left" wrapText="1"/>
      <protection locked="0"/>
    </xf>
    <xf numFmtId="164" fontId="35" fillId="5" borderId="57" xfId="35" applyFont="1" applyFill="1" applyBorder="1" applyAlignment="1">
      <alignment horizontal="left" wrapText="1"/>
      <protection locked="0"/>
    </xf>
    <xf numFmtId="175" fontId="35" fillId="5" borderId="47" xfId="3" applyFont="1" applyFill="1" applyBorder="1" applyAlignment="1">
      <alignment horizontal="left"/>
      <protection locked="0"/>
    </xf>
    <xf numFmtId="173" fontId="35" fillId="5" borderId="58" xfId="1" applyFont="1" applyFill="1" applyBorder="1">
      <alignment horizontal="left"/>
      <protection locked="0"/>
    </xf>
    <xf numFmtId="174" fontId="30" fillId="6" borderId="25" xfId="2" applyFont="1" applyFill="1" applyBorder="1" applyAlignment="1" applyProtection="1">
      <alignment horizontal="left"/>
    </xf>
    <xf numFmtId="175" fontId="30" fillId="6" borderId="55" xfId="3" applyFont="1" applyFill="1" applyBorder="1" applyAlignment="1" applyProtection="1">
      <alignment horizontal="left"/>
    </xf>
    <xf numFmtId="175" fontId="30" fillId="6" borderId="47" xfId="3" applyFont="1" applyFill="1" applyBorder="1" applyAlignment="1" applyProtection="1">
      <alignment horizontal="left"/>
    </xf>
    <xf numFmtId="173" fontId="17" fillId="6" borderId="25" xfId="28" applyNumberFormat="1">
      <alignment horizontal="left"/>
    </xf>
    <xf numFmtId="0" fontId="30" fillId="7" borderId="16" xfId="38" applyFont="1" applyFill="1" applyBorder="1"/>
    <xf numFmtId="0" fontId="30" fillId="7" borderId="17" xfId="38" applyFont="1" applyFill="1" applyBorder="1"/>
    <xf numFmtId="0" fontId="30" fillId="7" borderId="18" xfId="38" applyFont="1" applyFill="1" applyBorder="1"/>
    <xf numFmtId="0" fontId="30" fillId="7" borderId="14" xfId="38" applyFont="1" applyFill="1" applyBorder="1"/>
    <xf numFmtId="0" fontId="39" fillId="7" borderId="14" xfId="16" applyFont="1" applyFill="1" applyBorder="1" applyAlignment="1"/>
    <xf numFmtId="0" fontId="12" fillId="6" borderId="8" xfId="7" applyFont="1" applyBorder="1" applyAlignment="1"/>
    <xf numFmtId="0" fontId="30" fillId="6" borderId="20" xfId="7" applyFont="1" applyFill="1" applyBorder="1" applyAlignment="1"/>
    <xf numFmtId="49" fontId="43" fillId="6" borderId="21" xfId="29" applyFont="1" applyFill="1" applyBorder="1">
      <alignment horizontal="right" indent="2"/>
    </xf>
    <xf numFmtId="49" fontId="21" fillId="6" borderId="0" xfId="13" applyFill="1">
      <alignment horizontal="left" indent="1"/>
    </xf>
    <xf numFmtId="0" fontId="34" fillId="6" borderId="0" xfId="24" applyFont="1" applyFill="1" applyBorder="1" applyAlignment="1">
      <alignment horizontal="center" wrapText="1"/>
    </xf>
    <xf numFmtId="0" fontId="34" fillId="6" borderId="0" xfId="7" applyFont="1" applyFill="1" applyBorder="1" applyAlignment="1">
      <alignment horizontal="center" wrapText="1"/>
    </xf>
    <xf numFmtId="167" fontId="35" fillId="5" borderId="25" xfId="39" applyFont="1" applyFill="1" applyBorder="1">
      <alignment horizontal="left"/>
      <protection locked="0"/>
    </xf>
    <xf numFmtId="49" fontId="10" fillId="6" borderId="0" xfId="13" applyFont="1" applyFill="1" applyBorder="1">
      <alignment horizontal="left" indent="1"/>
    </xf>
    <xf numFmtId="184" fontId="35" fillId="5" borderId="25" xfId="1" applyNumberFormat="1" applyFont="1" applyFill="1" applyBorder="1">
      <alignment horizontal="left"/>
      <protection locked="0"/>
    </xf>
    <xf numFmtId="184" fontId="17" fillId="6" borderId="28" xfId="34" applyNumberFormat="1">
      <alignment horizontal="left"/>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0" fillId="0" borderId="14" xfId="0" applyBorder="1"/>
    <xf numFmtId="0" fontId="0" fillId="0" borderId="0" xfId="0" applyBorder="1"/>
    <xf numFmtId="0" fontId="0" fillId="0" borderId="5" xfId="0" applyBorder="1"/>
    <xf numFmtId="49" fontId="34" fillId="6" borderId="0" xfId="23" applyFont="1" applyFill="1" applyBorder="1" applyAlignment="1">
      <alignment horizontal="center" wrapText="1"/>
    </xf>
    <xf numFmtId="0" fontId="0" fillId="0" borderId="20" xfId="0" applyBorder="1"/>
    <xf numFmtId="0" fontId="0" fillId="0" borderId="19" xfId="0" applyBorder="1"/>
    <xf numFmtId="0" fontId="30" fillId="6" borderId="21" xfId="7" applyFont="1" applyFill="1" applyBorder="1"/>
    <xf numFmtId="0" fontId="30" fillId="6" borderId="20" xfId="7" applyFont="1" applyFill="1" applyBorder="1" applyAlignment="1">
      <alignment horizontal="centerContinuous"/>
    </xf>
    <xf numFmtId="49" fontId="34" fillId="6" borderId="20" xfId="23" applyFont="1" applyFill="1" applyBorder="1" applyAlignment="1">
      <alignment horizontal="centerContinuous" wrapText="1"/>
    </xf>
    <xf numFmtId="0" fontId="30" fillId="6" borderId="20" xfId="7" applyFont="1" applyFill="1" applyBorder="1"/>
    <xf numFmtId="0" fontId="34" fillId="6" borderId="20" xfId="7" applyFont="1" applyFill="1" applyBorder="1" applyAlignment="1">
      <alignment horizontal="left" indent="1"/>
    </xf>
    <xf numFmtId="0" fontId="63" fillId="39" borderId="0" xfId="76" applyBorder="1"/>
    <xf numFmtId="173" fontId="64" fillId="39" borderId="9" xfId="1" applyFont="1" applyFill="1" applyBorder="1" applyAlignment="1" applyProtection="1"/>
    <xf numFmtId="0" fontId="65" fillId="6" borderId="0" xfId="7" applyFont="1" applyBorder="1" applyAlignment="1"/>
    <xf numFmtId="0" fontId="66" fillId="39" borderId="0" xfId="77" applyFont="1" applyBorder="1">
      <alignment horizontal="left"/>
    </xf>
    <xf numFmtId="0" fontId="65" fillId="6" borderId="0" xfId="7" applyFont="1" applyBorder="1" applyAlignment="1">
      <alignment horizontal="left" indent="1"/>
    </xf>
    <xf numFmtId="0" fontId="17" fillId="6" borderId="0" xfId="7" applyBorder="1" applyAlignment="1"/>
    <xf numFmtId="173" fontId="67" fillId="0" borderId="66" xfId="1" applyFont="1" applyBorder="1" applyAlignment="1">
      <protection locked="0"/>
    </xf>
    <xf numFmtId="0" fontId="68" fillId="39" borderId="0" xfId="78" applyFont="1" applyBorder="1">
      <alignment horizontal="right"/>
    </xf>
    <xf numFmtId="0" fontId="65" fillId="6" borderId="0" xfId="7" applyFont="1" applyBorder="1" applyAlignment="1">
      <alignment horizontal="right"/>
    </xf>
    <xf numFmtId="0" fontId="66" fillId="39" borderId="0" xfId="79" quotePrefix="1" applyFont="1" applyBorder="1" applyAlignment="1">
      <alignment horizontal="center" wrapText="1"/>
    </xf>
    <xf numFmtId="185" fontId="66" fillId="39" borderId="0" xfId="80" applyFont="1" applyFill="1" applyBorder="1" applyAlignment="1">
      <alignment horizontal="center" wrapText="1"/>
    </xf>
    <xf numFmtId="0" fontId="66" fillId="39" borderId="0" xfId="79" applyFont="1" applyBorder="1" applyAlignment="1">
      <alignment horizontal="center" wrapText="1"/>
    </xf>
    <xf numFmtId="49" fontId="34" fillId="6" borderId="0" xfId="23" applyFont="1" applyFill="1" applyBorder="1" applyAlignment="1">
      <alignment horizontal="center" wrapText="1"/>
    </xf>
    <xf numFmtId="0" fontId="30" fillId="6" borderId="0" xfId="7" applyFont="1" applyFill="1" applyBorder="1" applyAlignment="1">
      <alignment vertical="top"/>
    </xf>
    <xf numFmtId="0" fontId="2" fillId="6" borderId="0" xfId="0" applyFont="1" applyFill="1"/>
    <xf numFmtId="0" fontId="2" fillId="6" borderId="0" xfId="0" applyFont="1" applyFill="1" applyAlignment="1">
      <alignment vertical="center"/>
    </xf>
    <xf numFmtId="0" fontId="69" fillId="6" borderId="0" xfId="16" applyFont="1" applyFill="1" applyBorder="1" applyAlignment="1">
      <alignment horizontal="left" indent="1"/>
    </xf>
    <xf numFmtId="0" fontId="60" fillId="6" borderId="0" xfId="7" applyFont="1" applyFill="1" applyBorder="1" applyAlignment="1"/>
    <xf numFmtId="0" fontId="60" fillId="6" borderId="0" xfId="7" applyFont="1" applyFill="1" applyBorder="1"/>
    <xf numFmtId="0" fontId="70" fillId="6" borderId="34" xfId="7" applyFont="1" applyFill="1" applyBorder="1" applyAlignment="1">
      <alignment horizontal="left" wrapText="1"/>
    </xf>
    <xf numFmtId="0" fontId="70" fillId="6" borderId="0" xfId="7" applyFont="1" applyFill="1" applyBorder="1" applyAlignment="1">
      <alignment horizontal="left" wrapText="1"/>
    </xf>
    <xf numFmtId="0" fontId="70" fillId="6" borderId="0" xfId="7" applyFont="1" applyFill="1" applyBorder="1" applyAlignment="1">
      <alignment wrapText="1"/>
    </xf>
    <xf numFmtId="164" fontId="60" fillId="5" borderId="25" xfId="35" applyFont="1" applyFill="1" applyBorder="1" applyAlignment="1">
      <alignment horizontal="left" wrapText="1"/>
      <protection locked="0"/>
    </xf>
    <xf numFmtId="0" fontId="60" fillId="6" borderId="30" xfId="7" applyFont="1" applyFill="1" applyBorder="1" applyAlignment="1"/>
    <xf numFmtId="0" fontId="11" fillId="0" borderId="0" xfId="0" applyFont="1" applyBorder="1" applyAlignment="1">
      <alignment vertical="top" wrapText="1"/>
    </xf>
    <xf numFmtId="0" fontId="0" fillId="0" borderId="0" xfId="0" applyBorder="1" applyAlignment="1">
      <alignment vertical="top" wrapText="1"/>
    </xf>
    <xf numFmtId="0" fontId="39" fillId="5" borderId="42" xfId="0" applyFont="1" applyFill="1" applyBorder="1" applyAlignment="1">
      <alignment horizontal="center" vertical="top" wrapText="1"/>
    </xf>
    <xf numFmtId="0" fontId="39" fillId="5" borderId="42" xfId="0" applyFont="1" applyFill="1" applyBorder="1"/>
    <xf numFmtId="0" fontId="39" fillId="5" borderId="41" xfId="0" applyFont="1" applyFill="1" applyBorder="1"/>
    <xf numFmtId="0" fontId="30" fillId="0" borderId="0" xfId="0" applyFont="1" applyBorder="1" applyAlignment="1">
      <alignment vertical="top" wrapText="1"/>
    </xf>
    <xf numFmtId="0" fontId="37" fillId="7" borderId="25" xfId="11" applyFont="1" applyFill="1" applyBorder="1">
      <alignment horizontal="center"/>
    </xf>
    <xf numFmtId="168" fontId="37" fillId="7" borderId="25" xfId="12" applyFont="1" applyFill="1" applyBorder="1">
      <alignment horizontal="center" vertical="center"/>
    </xf>
    <xf numFmtId="0" fontId="17" fillId="5" borderId="25" xfId="5">
      <alignment horizontal="left" vertical="top" wrapText="1" indent="1"/>
      <protection locked="0"/>
    </xf>
    <xf numFmtId="0" fontId="33" fillId="6" borderId="42" xfId="7" applyFont="1" applyFill="1" applyBorder="1" applyAlignment="1">
      <alignment wrapText="1"/>
    </xf>
    <xf numFmtId="0" fontId="0" fillId="0" borderId="42" xfId="0" applyBorder="1" applyAlignment="1">
      <alignment wrapText="1"/>
    </xf>
    <xf numFmtId="0" fontId="30" fillId="6" borderId="0" xfId="0" applyFont="1" applyFill="1" applyBorder="1" applyAlignment="1">
      <alignment vertical="center" wrapText="1"/>
    </xf>
    <xf numFmtId="0" fontId="30" fillId="5" borderId="0" xfId="0" applyFont="1" applyFill="1" applyBorder="1" applyAlignment="1">
      <alignment vertical="center" wrapText="1"/>
    </xf>
    <xf numFmtId="0" fontId="30" fillId="5" borderId="34" xfId="0" applyFont="1" applyFill="1" applyBorder="1" applyAlignment="1">
      <alignment vertical="center" wrapText="1"/>
    </xf>
    <xf numFmtId="164" fontId="19" fillId="5" borderId="25" xfId="35" applyFont="1" applyFill="1" applyBorder="1" applyAlignment="1">
      <alignment horizontal="left" wrapText="1"/>
      <protection locked="0"/>
    </xf>
    <xf numFmtId="0" fontId="34" fillId="6" borderId="45" xfId="0" applyFont="1" applyFill="1" applyBorder="1" applyAlignment="1">
      <alignment horizontal="center"/>
    </xf>
    <xf numFmtId="0" fontId="34" fillId="6" borderId="42" xfId="0" applyFont="1" applyFill="1" applyBorder="1" applyAlignment="1">
      <alignment horizontal="center"/>
    </xf>
    <xf numFmtId="182" fontId="19" fillId="5" borderId="25" xfId="6" applyNumberFormat="1">
      <protection locked="0"/>
    </xf>
    <xf numFmtId="174" fontId="19" fillId="5" borderId="59" xfId="2" applyFont="1" applyFill="1" applyBorder="1" applyAlignment="1">
      <protection locked="0"/>
    </xf>
    <xf numFmtId="174" fontId="17" fillId="0" borderId="32" xfId="2" applyFont="1" applyBorder="1" applyAlignment="1" applyProtection="1"/>
    <xf numFmtId="170" fontId="19" fillId="5" borderId="54" xfId="33" applyFont="1" applyFill="1" applyBorder="1" applyAlignment="1">
      <protection locked="0"/>
    </xf>
    <xf numFmtId="0" fontId="0" fillId="0" borderId="32" xfId="0" applyBorder="1" applyAlignment="1"/>
    <xf numFmtId="0" fontId="37" fillId="7" borderId="45" xfId="11" applyFont="1" applyFill="1" applyBorder="1" applyAlignment="1">
      <alignment horizontal="center"/>
    </xf>
    <xf numFmtId="0" fontId="30" fillId="5" borderId="42" xfId="0" applyFont="1" applyFill="1" applyBorder="1" applyAlignment="1">
      <alignment horizontal="center"/>
    </xf>
    <xf numFmtId="168" fontId="37" fillId="7" borderId="59" xfId="12" applyFont="1" applyFill="1" applyBorder="1" applyAlignment="1">
      <alignment horizontal="center" vertical="center"/>
    </xf>
    <xf numFmtId="0" fontId="30" fillId="5" borderId="35" xfId="0" applyFont="1" applyFill="1" applyBorder="1" applyAlignment="1">
      <alignment horizontal="center" vertical="center"/>
    </xf>
    <xf numFmtId="0" fontId="34" fillId="6" borderId="59" xfId="0" applyFont="1" applyFill="1" applyBorder="1" applyAlignment="1">
      <alignment horizontal="center" wrapText="1"/>
    </xf>
    <xf numFmtId="0" fontId="0" fillId="0" borderId="32" xfId="0" applyBorder="1" applyAlignment="1">
      <alignment horizontal="center" wrapText="1"/>
    </xf>
    <xf numFmtId="0" fontId="34" fillId="6" borderId="45" xfId="0" applyFont="1" applyFill="1" applyBorder="1" applyAlignment="1">
      <alignment horizontal="center" wrapText="1"/>
    </xf>
    <xf numFmtId="0" fontId="34" fillId="6" borderId="45" xfId="0" applyFont="1" applyFill="1" applyBorder="1" applyAlignment="1">
      <alignment horizontal="left"/>
    </xf>
    <xf numFmtId="0" fontId="34" fillId="6" borderId="42" xfId="0" applyFont="1" applyFill="1" applyBorder="1" applyAlignment="1">
      <alignment horizontal="left"/>
    </xf>
    <xf numFmtId="0" fontId="37" fillId="7" borderId="59" xfId="11" applyFont="1" applyFill="1" applyBorder="1" applyAlignment="1">
      <alignment horizontal="center"/>
    </xf>
    <xf numFmtId="0" fontId="37" fillId="7" borderId="35" xfId="11" applyFont="1" applyFill="1" applyBorder="1" applyAlignment="1">
      <alignment horizontal="center"/>
    </xf>
    <xf numFmtId="168" fontId="37" fillId="7" borderId="36" xfId="12" applyFont="1" applyFill="1" applyBorder="1">
      <alignment horizontal="center" vertical="center"/>
    </xf>
    <xf numFmtId="49" fontId="36" fillId="6" borderId="0" xfId="13" applyFont="1" applyFill="1" applyBorder="1" applyAlignment="1">
      <alignment horizontal="left" vertical="center" wrapText="1"/>
    </xf>
    <xf numFmtId="49" fontId="36" fillId="6" borderId="34" xfId="13" applyFont="1" applyFill="1" applyBorder="1" applyAlignment="1">
      <alignment horizontal="left" vertical="center" wrapText="1"/>
    </xf>
    <xf numFmtId="0" fontId="21" fillId="6" borderId="0" xfId="13" applyNumberFormat="1" applyFill="1" applyAlignment="1">
      <alignment horizontal="left" vertical="center" wrapText="1"/>
    </xf>
    <xf numFmtId="0" fontId="0" fillId="0" borderId="0" xfId="0" applyAlignment="1">
      <alignment vertical="center" wrapText="1"/>
    </xf>
    <xf numFmtId="164" fontId="35" fillId="5" borderId="57" xfId="35" applyFont="1" applyFill="1" applyBorder="1" applyAlignment="1">
      <alignment horizontal="left" wrapText="1"/>
      <protection locked="0"/>
    </xf>
    <xf numFmtId="164" fontId="35" fillId="5" borderId="42" xfId="35" applyFont="1" applyFill="1" applyBorder="1" applyAlignment="1">
      <alignment horizontal="left" wrapText="1"/>
      <protection locked="0"/>
    </xf>
    <xf numFmtId="164" fontId="35" fillId="5" borderId="41" xfId="35" applyFont="1" applyFill="1" applyBorder="1" applyAlignment="1">
      <alignment horizontal="left" wrapText="1"/>
      <protection locked="0"/>
    </xf>
    <xf numFmtId="0" fontId="10" fillId="6" borderId="0" xfId="13" applyNumberFormat="1" applyFont="1" applyFill="1" applyBorder="1" applyAlignment="1">
      <alignment horizontal="left" wrapText="1"/>
    </xf>
    <xf numFmtId="0" fontId="30" fillId="5" borderId="0" xfId="0" applyFont="1" applyFill="1" applyBorder="1" applyAlignment="1">
      <alignment wrapText="1"/>
    </xf>
    <xf numFmtId="0" fontId="34" fillId="6" borderId="0" xfId="24" applyFont="1" applyFill="1" applyBorder="1" applyAlignment="1">
      <alignment horizontal="center" wrapText="1"/>
    </xf>
    <xf numFmtId="0" fontId="34" fillId="5" borderId="0" xfId="24" applyFont="1" applyFill="1" applyBorder="1" applyAlignment="1">
      <alignment horizontal="center" wrapText="1"/>
    </xf>
    <xf numFmtId="49" fontId="34" fillId="6" borderId="0" xfId="23" quotePrefix="1" applyFont="1" applyFill="1" applyBorder="1" applyAlignment="1">
      <alignment horizontal="center" wrapText="1"/>
    </xf>
    <xf numFmtId="164" fontId="60" fillId="5" borderId="59" xfId="35" applyFont="1" applyFill="1" applyBorder="1" applyAlignment="1">
      <alignment horizontal="left" wrapText="1"/>
      <protection locked="0"/>
    </xf>
    <xf numFmtId="164" fontId="60" fillId="5" borderId="35" xfId="35" applyFont="1" applyFill="1" applyBorder="1" applyAlignment="1">
      <alignment horizontal="left" wrapText="1"/>
      <protection locked="0"/>
    </xf>
    <xf numFmtId="164" fontId="60" fillId="5" borderId="32" xfId="35" applyFont="1" applyFill="1" applyBorder="1" applyAlignment="1">
      <alignment horizontal="left" wrapText="1"/>
      <protection locked="0"/>
    </xf>
    <xf numFmtId="0" fontId="0" fillId="0" borderId="0" xfId="0" applyAlignment="1">
      <alignment wrapText="1"/>
    </xf>
    <xf numFmtId="164" fontId="60" fillId="5" borderId="54" xfId="35" applyFont="1" applyFill="1" applyBorder="1" applyAlignment="1">
      <alignment horizontal="left" wrapText="1"/>
      <protection locked="0"/>
    </xf>
    <xf numFmtId="49" fontId="34" fillId="6" borderId="0" xfId="23" applyFont="1" applyFill="1" applyBorder="1" applyAlignment="1">
      <alignment horizontal="center" wrapText="1"/>
    </xf>
    <xf numFmtId="0" fontId="70" fillId="6" borderId="0" xfId="7" applyFont="1" applyFill="1" applyBorder="1" applyAlignment="1">
      <alignment horizontal="center" wrapText="1"/>
    </xf>
    <xf numFmtId="0" fontId="60" fillId="5" borderId="0" xfId="0" applyFont="1" applyFill="1" applyBorder="1" applyAlignment="1">
      <alignment wrapText="1"/>
    </xf>
    <xf numFmtId="164" fontId="35" fillId="5" borderId="54" xfId="35" applyFont="1" applyFill="1" applyBorder="1" applyAlignment="1">
      <alignment horizontal="left" wrapText="1"/>
      <protection locked="0"/>
    </xf>
    <xf numFmtId="164" fontId="35" fillId="5" borderId="35" xfId="35" applyFont="1" applyFill="1" applyBorder="1" applyAlignment="1">
      <alignment horizontal="left" wrapText="1"/>
      <protection locked="0"/>
    </xf>
    <xf numFmtId="164" fontId="35" fillId="5" borderId="32" xfId="35" applyFont="1" applyFill="1" applyBorder="1" applyAlignment="1">
      <alignment horizontal="left" wrapText="1"/>
      <protection locked="0"/>
    </xf>
    <xf numFmtId="0" fontId="36" fillId="6" borderId="0" xfId="13" applyNumberFormat="1" applyFont="1" applyFill="1" applyBorder="1" applyAlignment="1">
      <alignment horizontal="left" wrapText="1"/>
    </xf>
    <xf numFmtId="164" fontId="60" fillId="5" borderId="25" xfId="35" applyFont="1" applyFill="1" applyBorder="1" applyAlignment="1">
      <alignment horizontal="left" wrapText="1"/>
      <protection locked="0"/>
    </xf>
    <xf numFmtId="0" fontId="34" fillId="6" borderId="0" xfId="7" applyFont="1" applyFill="1" applyBorder="1" applyAlignment="1">
      <alignment horizontal="left" wrapText="1"/>
    </xf>
    <xf numFmtId="164" fontId="35" fillId="5" borderId="59" xfId="35" applyFont="1" applyFill="1" applyBorder="1" applyAlignment="1">
      <alignment horizontal="left" wrapText="1"/>
      <protection locked="0"/>
    </xf>
    <xf numFmtId="0" fontId="0" fillId="2" borderId="35" xfId="0" applyFill="1" applyBorder="1" applyAlignment="1">
      <alignment horizontal="left" wrapText="1"/>
    </xf>
    <xf numFmtId="0" fontId="0" fillId="2" borderId="32" xfId="0" applyFill="1" applyBorder="1" applyAlignment="1">
      <alignment horizontal="left" wrapText="1"/>
    </xf>
    <xf numFmtId="164" fontId="17" fillId="2" borderId="32" xfId="35" applyFont="1" applyFill="1" applyBorder="1" applyAlignment="1" applyProtection="1">
      <alignment horizontal="left" wrapText="1"/>
    </xf>
    <xf numFmtId="168" fontId="30" fillId="6" borderId="25" xfId="28" applyNumberFormat="1" applyFont="1" applyFill="1" applyBorder="1">
      <alignment horizontal="left"/>
    </xf>
    <xf numFmtId="0" fontId="30" fillId="6" borderId="25" xfId="28" applyNumberFormat="1" applyFont="1" applyFill="1" applyBorder="1">
      <alignment horizontal="left"/>
    </xf>
    <xf numFmtId="168" fontId="37" fillId="7" borderId="59" xfId="12" applyFont="1" applyFill="1" applyBorder="1" applyAlignment="1">
      <alignment horizontal="center"/>
    </xf>
    <xf numFmtId="0" fontId="30" fillId="5" borderId="35" xfId="0" applyFont="1" applyFill="1" applyBorder="1" applyAlignment="1">
      <alignment horizontal="center"/>
    </xf>
    <xf numFmtId="164" fontId="19" fillId="5" borderId="59" xfId="35" applyFont="1" applyFill="1" applyBorder="1" applyAlignment="1">
      <alignment wrapText="1"/>
      <protection locked="0"/>
    </xf>
    <xf numFmtId="164" fontId="19" fillId="5" borderId="35" xfId="35" applyFont="1" applyFill="1" applyBorder="1" applyAlignment="1">
      <alignment wrapText="1"/>
      <protection locked="0"/>
    </xf>
    <xf numFmtId="164" fontId="19" fillId="5" borderId="32" xfId="35" applyFont="1" applyFill="1" applyBorder="1" applyAlignment="1">
      <alignment wrapText="1"/>
      <protection locked="0"/>
    </xf>
    <xf numFmtId="0" fontId="30" fillId="6" borderId="0" xfId="7" applyFont="1" applyFill="1" applyBorder="1" applyAlignment="1">
      <alignment wrapText="1"/>
    </xf>
    <xf numFmtId="164" fontId="19" fillId="5" borderId="59" xfId="35" applyFont="1" applyFill="1" applyBorder="1" applyAlignment="1">
      <protection locked="0"/>
    </xf>
    <xf numFmtId="164" fontId="19" fillId="5" borderId="35" xfId="35" applyFont="1" applyFill="1" applyBorder="1" applyAlignment="1">
      <protection locked="0"/>
    </xf>
    <xf numFmtId="164" fontId="19" fillId="5" borderId="32" xfId="35" applyFont="1" applyFill="1" applyBorder="1" applyAlignmen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164" fontId="35" fillId="5" borderId="59" xfId="35" applyFont="1" applyFill="1" applyBorder="1" applyAlignment="1">
      <alignment horizontal="center" wrapText="1"/>
      <protection locked="0"/>
    </xf>
    <xf numFmtId="164" fontId="35" fillId="5" borderId="35" xfId="35" applyFont="1" applyFill="1" applyBorder="1" applyAlignment="1">
      <alignment horizontal="center" wrapText="1"/>
      <protection locked="0"/>
    </xf>
    <xf numFmtId="164" fontId="35" fillId="5" borderId="32" xfId="35" applyFont="1" applyFill="1" applyBorder="1" applyAlignment="1">
      <alignment horizontal="center" wrapText="1"/>
      <protection locked="0"/>
    </xf>
    <xf numFmtId="0" fontId="36" fillId="6" borderId="0" xfId="13" applyNumberFormat="1" applyFont="1" applyFill="1" applyBorder="1" applyAlignment="1">
      <alignment horizontal="left" wrapText="1" indent="1"/>
    </xf>
    <xf numFmtId="0" fontId="36" fillId="6" borderId="5" xfId="13" applyNumberFormat="1" applyFont="1" applyFill="1" applyBorder="1" applyAlignment="1">
      <alignment horizontal="left" wrapText="1" indent="1"/>
    </xf>
    <xf numFmtId="0" fontId="17" fillId="5" borderId="25" xfId="5" applyBorder="1">
      <alignment horizontal="left" vertical="top" wrapText="1" indent="1"/>
      <protection locked="0"/>
    </xf>
    <xf numFmtId="49" fontId="40" fillId="6" borderId="34" xfId="18" applyFont="1" applyFill="1" applyBorder="1" applyAlignment="1">
      <alignment horizontal="left" wrapText="1"/>
    </xf>
    <xf numFmtId="0" fontId="30" fillId="5" borderId="34" xfId="0" applyFont="1" applyFill="1" applyBorder="1" applyAlignment="1">
      <alignment horizontal="left" wrapText="1"/>
    </xf>
    <xf numFmtId="49" fontId="30" fillId="6" borderId="0" xfId="27" applyFont="1" applyFill="1" applyBorder="1" applyAlignment="1">
      <alignment horizontal="left" wrapText="1" indent="1"/>
    </xf>
    <xf numFmtId="0" fontId="30" fillId="6" borderId="0" xfId="7" applyFont="1" applyFill="1" applyBorder="1" applyAlignment="1">
      <alignment horizontal="left" vertical="top" wrapText="1" indent="2"/>
    </xf>
    <xf numFmtId="0" fontId="30" fillId="5" borderId="0" xfId="0" applyFont="1" applyFill="1" applyBorder="1" applyAlignment="1">
      <alignment horizontal="left" vertical="top" wrapText="1" indent="2"/>
    </xf>
    <xf numFmtId="49" fontId="30" fillId="6" borderId="0" xfId="26" applyFont="1" applyFill="1" applyBorder="1" applyAlignment="1">
      <alignment horizontal="left" wrapText="1"/>
    </xf>
    <xf numFmtId="0" fontId="39" fillId="7" borderId="30" xfId="15" applyFont="1" applyFill="1" applyBorder="1" applyAlignment="1">
      <alignment wrapText="1"/>
    </xf>
    <xf numFmtId="49" fontId="30" fillId="6" borderId="0" xfId="27" applyFont="1" applyFill="1" applyBorder="1" applyAlignment="1">
      <alignment horizontal="left" vertical="top" wrapText="1" indent="2"/>
    </xf>
    <xf numFmtId="0" fontId="30" fillId="6" borderId="0" xfId="7" applyFont="1" applyFill="1" applyBorder="1" applyAlignment="1">
      <alignment horizontal="left" wrapText="1" indent="2"/>
    </xf>
    <xf numFmtId="0" fontId="30" fillId="6" borderId="0" xfId="7" applyFont="1" applyFill="1" applyBorder="1" applyAlignment="1">
      <alignment horizontal="left" wrapText="1" indent="3"/>
    </xf>
    <xf numFmtId="164" fontId="35" fillId="5" borderId="25" xfId="6" applyNumberFormat="1" applyFont="1" applyFill="1" applyBorder="1">
      <protection locked="0"/>
    </xf>
    <xf numFmtId="49" fontId="34" fillId="6" borderId="34" xfId="23" applyFont="1" applyFill="1" applyBorder="1" applyAlignment="1">
      <alignment horizontal="center" wrapText="1"/>
    </xf>
    <xf numFmtId="49" fontId="46" fillId="6" borderId="0" xfId="18" applyFont="1" applyFill="1" applyBorder="1" applyAlignment="1">
      <alignment horizontal="left" wrapText="1" indent="1"/>
    </xf>
    <xf numFmtId="49" fontId="43" fillId="6" borderId="0" xfId="18" applyFont="1" applyFill="1" applyBorder="1" applyAlignment="1">
      <alignment horizontal="left" wrapText="1" indent="1"/>
    </xf>
    <xf numFmtId="49" fontId="36" fillId="6" borderId="0" xfId="13" applyFont="1" applyFill="1" applyBorder="1" applyAlignment="1">
      <alignment horizontal="left" wrapText="1" indent="1"/>
    </xf>
    <xf numFmtId="0" fontId="0" fillId="0" borderId="35" xfId="0" applyBorder="1" applyAlignment="1">
      <alignment horizontal="left" wrapText="1"/>
    </xf>
    <xf numFmtId="0" fontId="0" fillId="0" borderId="32" xfId="0" applyBorder="1" applyAlignment="1">
      <alignment horizontal="left" wrapText="1"/>
    </xf>
    <xf numFmtId="164" fontId="35" fillId="5" borderId="45" xfId="6" applyNumberFormat="1" applyFont="1" applyFill="1" applyBorder="1" applyAlignment="1">
      <alignment horizontal="left" wrapText="1"/>
      <protection locked="0"/>
    </xf>
    <xf numFmtId="164" fontId="35" fillId="5" borderId="42" xfId="6" applyNumberFormat="1" applyFont="1" applyFill="1" applyBorder="1" applyAlignment="1">
      <alignment horizontal="left" wrapText="1"/>
      <protection locked="0"/>
    </xf>
    <xf numFmtId="164" fontId="35" fillId="5" borderId="59" xfId="6" applyNumberFormat="1" applyFont="1" applyFill="1" applyBorder="1" applyAlignment="1">
      <alignment horizontal="left" wrapText="1"/>
      <protection locked="0"/>
    </xf>
    <xf numFmtId="164" fontId="35" fillId="5" borderId="35" xfId="6" applyNumberFormat="1" applyFont="1" applyFill="1" applyBorder="1" applyAlignment="1">
      <alignment horizontal="left" wrapText="1"/>
      <protection locked="0"/>
    </xf>
    <xf numFmtId="164" fontId="35" fillId="5" borderId="32" xfId="6" applyNumberFormat="1" applyFont="1" applyFill="1" applyBorder="1" applyAlignment="1">
      <alignment horizontal="left" wrapText="1"/>
      <protection locked="0"/>
    </xf>
    <xf numFmtId="49" fontId="40" fillId="6" borderId="0" xfId="18" applyFont="1" applyFill="1" applyBorder="1" applyAlignment="1">
      <alignment horizontal="left" vertical="center" wrapText="1"/>
    </xf>
    <xf numFmtId="49" fontId="40" fillId="6" borderId="0" xfId="18" applyFont="1" applyFill="1" applyBorder="1" applyAlignment="1">
      <alignment horizontal="left" wrapText="1"/>
    </xf>
    <xf numFmtId="49" fontId="21" fillId="6" borderId="0" xfId="13" applyFill="1" applyAlignment="1">
      <alignment horizontal="left" wrapText="1" indent="1"/>
    </xf>
    <xf numFmtId="0" fontId="41" fillId="6" borderId="0" xfId="19" applyFont="1" applyFill="1" applyBorder="1" applyAlignment="1">
      <alignment wrapText="1"/>
    </xf>
    <xf numFmtId="0" fontId="37" fillId="7" borderId="42" xfId="11" applyFont="1" applyFill="1" applyBorder="1" applyAlignment="1">
      <alignment horizontal="center"/>
    </xf>
    <xf numFmtId="168" fontId="37" fillId="7" borderId="35" xfId="12" applyFont="1" applyFill="1" applyBorder="1" applyAlignment="1">
      <alignment horizontal="center" vertical="center"/>
    </xf>
    <xf numFmtId="0" fontId="30" fillId="6" borderId="0" xfId="0" applyFont="1" applyFill="1" applyBorder="1" applyAlignment="1">
      <alignment horizontal="left" wrapText="1"/>
    </xf>
    <xf numFmtId="0" fontId="30" fillId="5" borderId="0" xfId="0" applyFont="1" applyFill="1" applyBorder="1" applyAlignment="1">
      <alignment horizontal="left" wrapText="1"/>
    </xf>
    <xf numFmtId="0" fontId="30" fillId="6" borderId="0" xfId="0" applyFont="1" applyFill="1" applyBorder="1" applyAlignment="1">
      <alignment wrapText="1"/>
    </xf>
    <xf numFmtId="0" fontId="30" fillId="6" borderId="0" xfId="7" applyFont="1" applyFill="1" applyBorder="1" applyAlignment="1">
      <alignment horizontal="left" wrapText="1"/>
    </xf>
    <xf numFmtId="0" fontId="36" fillId="6" borderId="0" xfId="7" applyFont="1" applyFill="1" applyBorder="1" applyAlignment="1">
      <alignment horizontal="left" wrapText="1"/>
    </xf>
  </cellXfs>
  <cellStyles count="84">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cellStyle name="Comma [2]" xfId="3"/>
    <cellStyle name="Comma [4]" xfId="4"/>
    <cellStyle name="Comment Box" xfId="5"/>
    <cellStyle name="Data Input" xfId="6"/>
    <cellStyle name="Data Rows" xfId="7"/>
    <cellStyle name="Date" xfId="8"/>
    <cellStyle name="Date (short)" xfId="9"/>
    <cellStyle name="Date and Time" xfId="10"/>
    <cellStyle name="Date and Time 2" xfId="81"/>
    <cellStyle name="Entry 1A" xfId="11"/>
    <cellStyle name="Entry 1B" xfId="12"/>
    <cellStyle name="Explanatory text" xfId="13"/>
    <cellStyle name="Followed Hyperlink" xfId="14" builtinId="9" customBuiltin="1"/>
    <cellStyle name="Good" xfId="41" builtinId="26" hidden="1"/>
    <cellStyle name="Heading 1" xfId="15" builtinId="16" customBuiltin="1"/>
    <cellStyle name="Heading 1-noindex" xfId="16"/>
    <cellStyle name="Heading 2" xfId="17" builtinId="17" customBuiltin="1"/>
    <cellStyle name="Heading 3" xfId="18" builtinId="18" customBuiltin="1"/>
    <cellStyle name="Heading 4" xfId="19" builtinId="19" customBuiltin="1"/>
    <cellStyle name="Heading1" xfId="76"/>
    <cellStyle name="Heading3" xfId="77"/>
    <cellStyle name="Heading3 wrap" xfId="79"/>
    <cellStyle name="Heavy Box" xfId="20"/>
    <cellStyle name="Hyperlink" xfId="21" builtinId="8" customBuiltin="1"/>
    <cellStyle name="Input" xfId="44" builtinId="20" hidden="1"/>
    <cellStyle name="Label 1" xfId="22"/>
    <cellStyle name="Label 2a" xfId="23"/>
    <cellStyle name="Label 2a centre" xfId="24"/>
    <cellStyle name="Label 2a merge" xfId="25"/>
    <cellStyle name="Label 2b" xfId="26"/>
    <cellStyle name="Label 2b merged" xfId="27"/>
    <cellStyle name="Link" xfId="28"/>
    <cellStyle name="Linked Cell" xfId="47" builtinId="24" hidden="1"/>
    <cellStyle name="Neutral" xfId="43" builtinId="28" hidden="1"/>
    <cellStyle name="Normal" xfId="0" builtinId="0" customBuiltin="1"/>
    <cellStyle name="Note" xfId="50" builtinId="10" hidden="1"/>
    <cellStyle name="Output" xfId="45" builtinId="21" hidden="1"/>
    <cellStyle name="Output light" xfId="82"/>
    <cellStyle name="Page Number" xfId="29"/>
    <cellStyle name="Percent" xfId="30" builtinId="5" customBuiltin="1"/>
    <cellStyle name="Percent [0]" xfId="31"/>
    <cellStyle name="Percent [1]" xfId="32"/>
    <cellStyle name="Percent [2]" xfId="33"/>
    <cellStyle name="plus/less" xfId="78"/>
    <cellStyle name="Short Date" xfId="80"/>
    <cellStyle name="Sum" xfId="34"/>
    <cellStyle name="Text" xfId="35"/>
    <cellStyle name="Text rjustify" xfId="36"/>
    <cellStyle name="Time" xfId="37"/>
    <cellStyle name="Time 2" xfId="83"/>
    <cellStyle name="Title" xfId="40" builtinId="15" hidden="1"/>
    <cellStyle name="Top rows" xfId="38"/>
    <cellStyle name="Total" xfId="51" builtinId="25" hidden="1"/>
    <cellStyle name="Warning Text" xfId="49" builtinId="11" hidden="1"/>
    <cellStyle name="Year" xfId="39"/>
  </cellStyles>
  <dxfs count="9">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2"/>
        </patternFill>
      </fill>
      <border>
        <left/>
        <right/>
        <top/>
        <bottom/>
      </border>
    </dxf>
    <dxf>
      <fill>
        <patternFill>
          <bgColor theme="2"/>
        </patternFill>
      </fill>
      <border>
        <left/>
        <right/>
        <top/>
        <bottom/>
      </border>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1914" name="Picture 6" descr="ComComNZ colou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pageSetUpPr fitToPage="1"/>
  </sheetPr>
  <dimension ref="A1:G29"/>
  <sheetViews>
    <sheetView showGridLines="0" view="pageBreakPreview" zoomScaleNormal="100" zoomScaleSheetLayoutView="100" workbookViewId="0">
      <selection activeCell="C16" sqref="C16"/>
    </sheetView>
  </sheetViews>
  <sheetFormatPr defaultColWidth="9.140625" defaultRowHeight="12.75" x14ac:dyDescent="0.2"/>
  <cols>
    <col min="1" max="1" width="26.5703125" style="1" customWidth="1"/>
    <col min="2" max="2" width="43.140625" style="1" customWidth="1"/>
    <col min="3" max="3" width="32.7109375" style="1" customWidth="1"/>
    <col min="4" max="4" width="32.28515625" style="1" customWidth="1"/>
    <col min="5" max="5" width="28.5703125" style="1" customWidth="1"/>
    <col min="6" max="6" width="9.28515625" style="1" customWidth="1"/>
    <col min="7" max="16384" width="9.140625" style="1"/>
  </cols>
  <sheetData>
    <row r="1" spans="1:7" x14ac:dyDescent="0.2">
      <c r="A1" s="247"/>
      <c r="B1" s="248"/>
      <c r="C1" s="248"/>
      <c r="D1" s="249"/>
      <c r="E1"/>
      <c r="F1"/>
      <c r="G1"/>
    </row>
    <row r="2" spans="1:7" ht="236.25" customHeight="1" x14ac:dyDescent="0.2">
      <c r="A2" s="250"/>
      <c r="B2" s="41"/>
      <c r="C2" s="41"/>
      <c r="D2" s="251"/>
      <c r="E2"/>
      <c r="F2"/>
      <c r="G2"/>
    </row>
    <row r="3" spans="1:7" ht="23.25" x14ac:dyDescent="0.35">
      <c r="A3" s="252" t="s">
        <v>133</v>
      </c>
      <c r="B3" s="163"/>
      <c r="C3" s="163"/>
      <c r="D3" s="253"/>
      <c r="E3"/>
      <c r="F3"/>
      <c r="G3"/>
    </row>
    <row r="4" spans="1:7" ht="27.75" customHeight="1" x14ac:dyDescent="0.35">
      <c r="A4" s="252" t="s">
        <v>176</v>
      </c>
      <c r="B4" s="163"/>
      <c r="C4" s="163"/>
      <c r="D4" s="253"/>
      <c r="E4"/>
      <c r="F4"/>
      <c r="G4"/>
    </row>
    <row r="5" spans="1:7" ht="27.75" customHeight="1" x14ac:dyDescent="0.35">
      <c r="A5" s="252" t="s">
        <v>92</v>
      </c>
      <c r="B5" s="163"/>
      <c r="C5" s="163"/>
      <c r="D5" s="253"/>
      <c r="E5"/>
      <c r="F5"/>
      <c r="G5"/>
    </row>
    <row r="6" spans="1:7" ht="20.25" x14ac:dyDescent="0.3">
      <c r="A6" s="254" t="s">
        <v>698</v>
      </c>
      <c r="B6" s="163"/>
      <c r="C6" s="163"/>
      <c r="D6" s="253"/>
      <c r="E6"/>
      <c r="F6"/>
      <c r="G6"/>
    </row>
    <row r="7" spans="1:7" ht="60" customHeight="1" x14ac:dyDescent="0.2">
      <c r="A7" s="250"/>
      <c r="B7" s="41"/>
      <c r="C7" s="41"/>
      <c r="D7" s="251"/>
      <c r="E7"/>
      <c r="F7"/>
      <c r="G7"/>
    </row>
    <row r="8" spans="1:7" ht="15" customHeight="1" x14ac:dyDescent="0.2">
      <c r="A8" s="250"/>
      <c r="B8" s="277" t="s">
        <v>339</v>
      </c>
      <c r="C8" s="204" t="s">
        <v>41</v>
      </c>
      <c r="D8" s="255"/>
      <c r="E8"/>
      <c r="F8"/>
      <c r="G8"/>
    </row>
    <row r="9" spans="1:7" ht="3" customHeight="1" x14ac:dyDescent="0.2">
      <c r="A9" s="250"/>
      <c r="B9" s="41"/>
      <c r="C9" s="41"/>
      <c r="D9" s="251"/>
      <c r="E9"/>
      <c r="F9"/>
      <c r="G9"/>
    </row>
    <row r="10" spans="1:7" ht="15" customHeight="1" x14ac:dyDescent="0.2">
      <c r="A10" s="250"/>
      <c r="B10" s="277" t="s">
        <v>625</v>
      </c>
      <c r="C10" s="164">
        <v>40968</v>
      </c>
      <c r="D10" s="251"/>
      <c r="E10"/>
      <c r="F10"/>
      <c r="G10"/>
    </row>
    <row r="11" spans="1:7" ht="3" customHeight="1" x14ac:dyDescent="0.2">
      <c r="A11" s="250"/>
      <c r="B11" s="41"/>
      <c r="C11" s="41"/>
      <c r="D11" s="251"/>
      <c r="E11"/>
      <c r="F11"/>
      <c r="G11"/>
    </row>
    <row r="12" spans="1:7" ht="15" customHeight="1" x14ac:dyDescent="0.2">
      <c r="A12" s="250"/>
      <c r="B12" s="277" t="s">
        <v>650</v>
      </c>
      <c r="C12" s="164">
        <v>40633</v>
      </c>
      <c r="D12" s="255"/>
      <c r="E12"/>
      <c r="F12"/>
      <c r="G12"/>
    </row>
    <row r="13" spans="1:7" ht="3" customHeight="1" x14ac:dyDescent="0.2">
      <c r="A13" s="250"/>
      <c r="B13" s="41"/>
      <c r="C13" s="41"/>
      <c r="D13" s="251"/>
      <c r="E13"/>
      <c r="F13"/>
      <c r="G13"/>
    </row>
    <row r="14" spans="1:7" ht="15" customHeight="1" x14ac:dyDescent="0.2">
      <c r="A14" s="250"/>
      <c r="B14" s="277" t="s">
        <v>651</v>
      </c>
      <c r="C14" s="164">
        <v>39172</v>
      </c>
      <c r="D14" s="251"/>
      <c r="E14"/>
      <c r="F14"/>
      <c r="G14"/>
    </row>
    <row r="15" spans="1:7" ht="15" customHeight="1" x14ac:dyDescent="0.2">
      <c r="A15" s="338"/>
      <c r="B15" s="339"/>
      <c r="C15" s="339"/>
      <c r="D15" s="340"/>
      <c r="E15"/>
      <c r="F15"/>
      <c r="G15"/>
    </row>
    <row r="16" spans="1:7" ht="15" customHeight="1" x14ac:dyDescent="0.2">
      <c r="A16" s="250"/>
      <c r="B16" s="276" t="s">
        <v>649</v>
      </c>
      <c r="C16" s="41"/>
      <c r="D16" s="251"/>
      <c r="E16"/>
      <c r="F16"/>
      <c r="G16"/>
    </row>
    <row r="17" spans="1:7" ht="15" customHeight="1" x14ac:dyDescent="0.2">
      <c r="A17" s="256" t="s">
        <v>699</v>
      </c>
      <c r="B17" s="163"/>
      <c r="C17" s="163"/>
      <c r="D17" s="253"/>
      <c r="E17"/>
      <c r="F17"/>
      <c r="G17"/>
    </row>
    <row r="18" spans="1:7" x14ac:dyDescent="0.2">
      <c r="A18" s="256" t="s">
        <v>687</v>
      </c>
      <c r="B18" s="163"/>
      <c r="C18" s="163"/>
      <c r="D18" s="253"/>
      <c r="E18"/>
      <c r="F18"/>
      <c r="G18"/>
    </row>
    <row r="19" spans="1:7" ht="39.950000000000003" customHeight="1" x14ac:dyDescent="0.2">
      <c r="A19" s="257"/>
      <c r="B19" s="258"/>
      <c r="C19" s="258"/>
      <c r="D19" s="259"/>
      <c r="E19"/>
      <c r="F19"/>
      <c r="G19"/>
    </row>
    <row r="29" spans="1:7" x14ac:dyDescent="0.2">
      <c r="B29"/>
    </row>
  </sheetData>
  <sheetProtection formatColumns="0" formatRows="0"/>
  <phoneticPr fontId="1" type="noConversion"/>
  <dataValidations count="3">
    <dataValidation allowBlank="1" showInputMessage="1" promptTitle="Name of regulated entity" prompt=" " sqref="C8"/>
    <dataValidation type="date" operator="greaterThan" allowBlank="1" showInputMessage="1" showErrorMessage="1" errorTitle="Date entry" error="Dates after 1 January 2011 accepted" promptTitle="Date entry" prompt=" " sqref="C10 C12">
      <formula1>40544</formula1>
    </dataValidation>
    <dataValidation type="date" operator="greaterThan" allowBlank="1" showInputMessage="1" showErrorMessage="1" errorTitle="Date entry" error="Dates after 1 January 2001 accepted" promptTitle="Date entry" prompt=" " sqref="C14">
      <formula1>36892</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5"/>
    <pageSetUpPr fitToPage="1"/>
  </sheetPr>
  <dimension ref="A1:S56"/>
  <sheetViews>
    <sheetView showGridLines="0" view="pageBreakPreview" zoomScaleNormal="100" zoomScaleSheetLayoutView="100" workbookViewId="0"/>
  </sheetViews>
  <sheetFormatPr defaultRowHeight="12.75" x14ac:dyDescent="0.2"/>
  <cols>
    <col min="1" max="1" width="3.7109375" customWidth="1"/>
    <col min="2" max="2" width="2.85546875" customWidth="1"/>
    <col min="3" max="3" width="39.85546875" customWidth="1"/>
    <col min="4" max="4" width="0.7109375" customWidth="1"/>
    <col min="5" max="5" width="14.28515625" customWidth="1"/>
    <col min="6" max="6" width="0.5703125" customWidth="1"/>
    <col min="7" max="7" width="14.28515625" customWidth="1"/>
    <col min="8" max="8" width="0.5703125" customWidth="1"/>
    <col min="9" max="9" width="14.28515625" customWidth="1"/>
    <col min="10" max="10" width="0.5703125" customWidth="1"/>
    <col min="11" max="11" width="14.42578125" customWidth="1"/>
    <col min="12" max="12" width="2.7109375" customWidth="1"/>
    <col min="14" max="14" width="10" customWidth="1"/>
    <col min="15" max="15" width="16.28515625" customWidth="1"/>
  </cols>
  <sheetData>
    <row r="1" spans="1:19" s="10" customFormat="1" ht="12.75" customHeight="1" x14ac:dyDescent="0.2">
      <c r="A1" s="15"/>
      <c r="B1" s="16"/>
      <c r="C1" s="16"/>
      <c r="D1" s="16"/>
      <c r="E1" s="16"/>
      <c r="F1" s="16"/>
      <c r="G1" s="16"/>
      <c r="H1" s="16"/>
      <c r="I1" s="16"/>
      <c r="J1" s="16"/>
      <c r="K1" s="16"/>
      <c r="L1" s="233"/>
      <c r="M1" s="234"/>
      <c r="N1"/>
      <c r="O1"/>
      <c r="P1"/>
      <c r="Q1"/>
      <c r="R1"/>
      <c r="S1"/>
    </row>
    <row r="2" spans="1:19" s="10" customFormat="1" ht="16.5" customHeight="1" x14ac:dyDescent="0.25">
      <c r="A2" s="18"/>
      <c r="B2" s="19"/>
      <c r="C2" s="19"/>
      <c r="D2" s="19"/>
      <c r="E2" s="177" t="s">
        <v>191</v>
      </c>
      <c r="F2" s="395" t="str">
        <f>IF(NOT(ISBLANK('Annual CoverSheet'!$C$8)),'Annual CoverSheet'!$C$8,"")</f>
        <v>Airport Company</v>
      </c>
      <c r="G2" s="396"/>
      <c r="H2" s="396"/>
      <c r="I2" s="396"/>
      <c r="J2" s="396"/>
      <c r="K2" s="396"/>
      <c r="L2" s="243"/>
      <c r="M2" s="234"/>
      <c r="N2"/>
      <c r="O2"/>
      <c r="P2"/>
      <c r="Q2"/>
      <c r="R2"/>
      <c r="S2"/>
    </row>
    <row r="3" spans="1:19" s="10" customFormat="1" ht="16.5" customHeight="1" x14ac:dyDescent="0.25">
      <c r="A3" s="18"/>
      <c r="B3" s="19"/>
      <c r="C3" s="19"/>
      <c r="D3" s="19"/>
      <c r="E3" s="177" t="s">
        <v>192</v>
      </c>
      <c r="F3" s="439">
        <f>IF(ISNUMBER('Annual CoverSheet'!$C$12),'Annual CoverSheet'!$C$12,"")</f>
        <v>40633</v>
      </c>
      <c r="G3" s="440"/>
      <c r="H3" s="440"/>
      <c r="I3" s="440"/>
      <c r="J3" s="440"/>
      <c r="K3" s="440"/>
      <c r="L3" s="243"/>
      <c r="M3" s="234"/>
      <c r="N3"/>
      <c r="O3"/>
      <c r="P3"/>
      <c r="Q3"/>
      <c r="R3"/>
      <c r="S3"/>
    </row>
    <row r="4" spans="1:19" s="10" customFormat="1" ht="20.25" customHeight="1" x14ac:dyDescent="0.25">
      <c r="A4" s="165" t="s">
        <v>446</v>
      </c>
      <c r="B4" s="19"/>
      <c r="C4" s="19"/>
      <c r="D4" s="19"/>
      <c r="E4" s="19"/>
      <c r="F4" s="19"/>
      <c r="G4" s="19"/>
      <c r="H4" s="19"/>
      <c r="I4" s="19"/>
      <c r="J4" s="19"/>
      <c r="K4" s="19"/>
      <c r="L4" s="191"/>
      <c r="M4" s="234"/>
      <c r="N4"/>
      <c r="O4"/>
      <c r="P4"/>
      <c r="Q4"/>
      <c r="R4"/>
      <c r="S4"/>
    </row>
    <row r="5" spans="1:19" s="10" customFormat="1" x14ac:dyDescent="0.2">
      <c r="A5" s="198" t="s">
        <v>589</v>
      </c>
      <c r="B5" s="22" t="s">
        <v>686</v>
      </c>
      <c r="C5" s="19"/>
      <c r="D5" s="19"/>
      <c r="E5" s="19"/>
      <c r="F5" s="19"/>
      <c r="G5" s="19"/>
      <c r="H5" s="19"/>
      <c r="I5" s="19"/>
      <c r="J5" s="19"/>
      <c r="K5" s="19"/>
      <c r="L5" s="191"/>
      <c r="M5" s="234"/>
      <c r="N5"/>
      <c r="O5"/>
      <c r="P5"/>
      <c r="Q5"/>
      <c r="R5"/>
      <c r="S5"/>
    </row>
    <row r="6" spans="1:19" ht="20.100000000000001" customHeight="1" thickBot="1" x14ac:dyDescent="0.25">
      <c r="A6" s="199">
        <f>ROW()</f>
        <v>6</v>
      </c>
      <c r="B6" s="188"/>
      <c r="C6" s="188"/>
      <c r="D6" s="24"/>
      <c r="E6" s="24"/>
      <c r="F6" s="23"/>
      <c r="G6" s="24"/>
      <c r="H6" s="23"/>
      <c r="I6" s="24"/>
      <c r="J6" s="23"/>
      <c r="K6" s="28" t="s">
        <v>257</v>
      </c>
      <c r="L6" s="235"/>
      <c r="M6" s="234"/>
      <c r="N6" s="219" t="s">
        <v>598</v>
      </c>
      <c r="O6" s="220"/>
    </row>
    <row r="7" spans="1:19" ht="54.95" customHeight="1" thickBot="1" x14ac:dyDescent="0.25">
      <c r="A7" s="199">
        <f>ROW()</f>
        <v>7</v>
      </c>
      <c r="B7" s="24"/>
      <c r="C7" s="24"/>
      <c r="D7" s="24"/>
      <c r="E7" s="42" t="s">
        <v>312</v>
      </c>
      <c r="F7" s="23"/>
      <c r="G7" s="42" t="s">
        <v>313</v>
      </c>
      <c r="H7" s="23"/>
      <c r="I7" s="42" t="s">
        <v>336</v>
      </c>
      <c r="J7" s="23"/>
      <c r="K7" s="42" t="s">
        <v>72</v>
      </c>
      <c r="L7" s="235"/>
      <c r="M7" s="234"/>
      <c r="N7" s="214" t="s">
        <v>596</v>
      </c>
      <c r="O7" s="214" t="s">
        <v>597</v>
      </c>
    </row>
    <row r="8" spans="1:19" ht="15" customHeight="1" x14ac:dyDescent="0.2">
      <c r="A8" s="199">
        <f>ROW()</f>
        <v>8</v>
      </c>
      <c r="B8" s="24"/>
      <c r="C8" s="211" t="str">
        <f>'S2.Regulatory Profit Statement'!D8</f>
        <v>[Airport activity charge 1]</v>
      </c>
      <c r="D8" s="60"/>
      <c r="E8" s="36"/>
      <c r="F8" s="23"/>
      <c r="G8" s="36"/>
      <c r="H8" s="23"/>
      <c r="I8" s="36"/>
      <c r="J8" s="23"/>
      <c r="K8" s="33">
        <f t="shared" ref="K8:K14" si="0">E8+G8+I8</f>
        <v>0</v>
      </c>
      <c r="L8" s="235"/>
      <c r="M8" s="234"/>
      <c r="N8" s="223">
        <f>'S2.Regulatory Profit Statement'!H8</f>
        <v>0</v>
      </c>
      <c r="O8" s="224" t="b">
        <f>ROUND(K8,0)=ROUND(N8,0)</f>
        <v>1</v>
      </c>
    </row>
    <row r="9" spans="1:19" ht="15" customHeight="1" x14ac:dyDescent="0.2">
      <c r="A9" s="199">
        <f>ROW()</f>
        <v>9</v>
      </c>
      <c r="B9" s="24"/>
      <c r="C9" s="211" t="str">
        <f>'S2.Regulatory Profit Statement'!D9</f>
        <v>[Airport activity charge 2]</v>
      </c>
      <c r="D9" s="60"/>
      <c r="E9" s="36"/>
      <c r="F9" s="23"/>
      <c r="G9" s="36"/>
      <c r="H9" s="23"/>
      <c r="I9" s="36"/>
      <c r="J9" s="23"/>
      <c r="K9" s="33">
        <f t="shared" si="0"/>
        <v>0</v>
      </c>
      <c r="L9" s="235"/>
      <c r="M9" s="234"/>
      <c r="N9" s="225">
        <f>'S2.Regulatory Profit Statement'!H9</f>
        <v>0</v>
      </c>
      <c r="O9" s="226" t="b">
        <f t="shared" ref="O9:O14" si="1">ROUND(K9,0)=ROUND(N9,0)</f>
        <v>1</v>
      </c>
    </row>
    <row r="10" spans="1:19" ht="15" customHeight="1" x14ac:dyDescent="0.2">
      <c r="A10" s="199">
        <f>ROW()</f>
        <v>10</v>
      </c>
      <c r="B10" s="24"/>
      <c r="C10" s="211" t="str">
        <f>'S2.Regulatory Profit Statement'!D10</f>
        <v>[Airport activity charge 3]</v>
      </c>
      <c r="D10" s="60"/>
      <c r="E10" s="36"/>
      <c r="F10" s="23"/>
      <c r="G10" s="36"/>
      <c r="H10" s="23"/>
      <c r="I10" s="36"/>
      <c r="J10" s="23"/>
      <c r="K10" s="33">
        <f t="shared" si="0"/>
        <v>0</v>
      </c>
      <c r="L10" s="235"/>
      <c r="M10" s="234"/>
      <c r="N10" s="225">
        <f>'S2.Regulatory Profit Statement'!H10</f>
        <v>0</v>
      </c>
      <c r="O10" s="226" t="b">
        <f t="shared" si="1"/>
        <v>1</v>
      </c>
    </row>
    <row r="11" spans="1:19" ht="15" customHeight="1" x14ac:dyDescent="0.2">
      <c r="A11" s="199">
        <f>ROW()</f>
        <v>11</v>
      </c>
      <c r="B11" s="24"/>
      <c r="C11" s="211" t="str">
        <f>'S2.Regulatory Profit Statement'!D11</f>
        <v>[Airport activity charge 4]</v>
      </c>
      <c r="D11" s="60"/>
      <c r="E11" s="36"/>
      <c r="F11" s="23"/>
      <c r="G11" s="36"/>
      <c r="H11" s="23"/>
      <c r="I11" s="36"/>
      <c r="J11" s="23"/>
      <c r="K11" s="33">
        <f t="shared" si="0"/>
        <v>0</v>
      </c>
      <c r="L11" s="235"/>
      <c r="M11" s="234"/>
      <c r="N11" s="225">
        <f>'S2.Regulatory Profit Statement'!H11</f>
        <v>0</v>
      </c>
      <c r="O11" s="226" t="b">
        <f t="shared" si="1"/>
        <v>1</v>
      </c>
    </row>
    <row r="12" spans="1:19" ht="15" customHeight="1" x14ac:dyDescent="0.2">
      <c r="A12" s="199">
        <f>ROW()</f>
        <v>12</v>
      </c>
      <c r="B12" s="24"/>
      <c r="C12" s="60" t="s">
        <v>42</v>
      </c>
      <c r="D12" s="60"/>
      <c r="E12" s="36"/>
      <c r="F12" s="23"/>
      <c r="G12" s="36"/>
      <c r="H12" s="23"/>
      <c r="I12" s="36"/>
      <c r="J12" s="23"/>
      <c r="K12" s="33">
        <f t="shared" si="0"/>
        <v>0</v>
      </c>
      <c r="L12" s="237"/>
      <c r="M12" s="234"/>
      <c r="N12" s="225">
        <f>'S2.Regulatory Profit Statement'!H12</f>
        <v>0</v>
      </c>
      <c r="O12" s="226" t="b">
        <f t="shared" si="1"/>
        <v>1</v>
      </c>
    </row>
    <row r="13" spans="1:19" ht="15" customHeight="1" thickBot="1" x14ac:dyDescent="0.25">
      <c r="A13" s="199">
        <f>ROW()</f>
        <v>13</v>
      </c>
      <c r="B13" s="24"/>
      <c r="C13" s="60" t="s">
        <v>138</v>
      </c>
      <c r="D13" s="60"/>
      <c r="E13" s="36"/>
      <c r="F13" s="23"/>
      <c r="G13" s="36"/>
      <c r="H13" s="23"/>
      <c r="I13" s="36"/>
      <c r="J13" s="23"/>
      <c r="K13" s="33">
        <f t="shared" si="0"/>
        <v>0</v>
      </c>
      <c r="L13" s="237"/>
      <c r="M13" s="234"/>
      <c r="N13" s="225">
        <f>'S2.Regulatory Profit Statement'!H13</f>
        <v>0</v>
      </c>
      <c r="O13" s="226" t="b">
        <f t="shared" si="1"/>
        <v>1</v>
      </c>
    </row>
    <row r="14" spans="1:19" ht="15" customHeight="1" thickBot="1" x14ac:dyDescent="0.25">
      <c r="A14" s="199">
        <f>ROW()</f>
        <v>14</v>
      </c>
      <c r="B14" s="24"/>
      <c r="C14" s="43" t="s">
        <v>292</v>
      </c>
      <c r="D14" s="43"/>
      <c r="E14" s="50">
        <f>SUM(E8:E13)</f>
        <v>0</v>
      </c>
      <c r="F14" s="23"/>
      <c r="G14" s="50">
        <f>SUM(G8:G13)</f>
        <v>0</v>
      </c>
      <c r="H14" s="23"/>
      <c r="I14" s="50">
        <f>SUM(I8:I13)</f>
        <v>0</v>
      </c>
      <c r="J14" s="23"/>
      <c r="K14" s="50">
        <f t="shared" si="0"/>
        <v>0</v>
      </c>
      <c r="L14" s="235"/>
      <c r="M14" s="234"/>
      <c r="N14" s="225">
        <f>'S2.Regulatory Profit Statement'!J14</f>
        <v>0</v>
      </c>
      <c r="O14" s="226" t="b">
        <f t="shared" si="1"/>
        <v>1</v>
      </c>
    </row>
    <row r="15" spans="1:19" x14ac:dyDescent="0.2">
      <c r="A15" s="199">
        <f>ROW()</f>
        <v>15</v>
      </c>
      <c r="B15" s="24"/>
      <c r="C15" s="24"/>
      <c r="D15" s="24"/>
      <c r="E15" s="24"/>
      <c r="F15" s="23"/>
      <c r="G15" s="24"/>
      <c r="H15" s="23"/>
      <c r="I15" s="24"/>
      <c r="J15" s="23"/>
      <c r="K15" s="27"/>
      <c r="L15" s="235"/>
      <c r="M15" s="234"/>
      <c r="N15" s="225"/>
      <c r="O15" s="226"/>
    </row>
    <row r="16" spans="1:19" ht="15" customHeight="1" x14ac:dyDescent="0.2">
      <c r="A16" s="199">
        <f>ROW()</f>
        <v>16</v>
      </c>
      <c r="B16" s="24"/>
      <c r="C16" s="60" t="s">
        <v>372</v>
      </c>
      <c r="D16" s="60"/>
      <c r="E16" s="36"/>
      <c r="F16" s="23"/>
      <c r="G16" s="36"/>
      <c r="H16" s="23"/>
      <c r="I16" s="36"/>
      <c r="J16" s="23"/>
      <c r="K16" s="33">
        <f>E16+G16+I16</f>
        <v>0</v>
      </c>
      <c r="L16" s="235"/>
      <c r="M16" s="234"/>
      <c r="N16" s="225">
        <f>'S2.Regulatory Profit Statement'!H16</f>
        <v>0</v>
      </c>
      <c r="O16" s="226" t="b">
        <f>ROUND(K16,0)=ROUND(N16,0)</f>
        <v>1</v>
      </c>
    </row>
    <row r="17" spans="1:15" ht="15" customHeight="1" thickBot="1" x14ac:dyDescent="0.25">
      <c r="A17" s="199">
        <f>ROW()</f>
        <v>17</v>
      </c>
      <c r="B17" s="24"/>
      <c r="C17" s="60" t="s">
        <v>291</v>
      </c>
      <c r="D17" s="60"/>
      <c r="E17" s="36"/>
      <c r="F17" s="23"/>
      <c r="G17" s="36"/>
      <c r="H17" s="23"/>
      <c r="I17" s="36"/>
      <c r="J17" s="23"/>
      <c r="K17" s="33">
        <f>E17+G17+I17</f>
        <v>0</v>
      </c>
      <c r="L17" s="237"/>
      <c r="M17" s="234"/>
      <c r="N17" s="225">
        <f>'S2.Regulatory Profit Statement'!H17</f>
        <v>0</v>
      </c>
      <c r="O17" s="226" t="b">
        <f>ROUND(K17,0)=ROUND(N17,0)</f>
        <v>1</v>
      </c>
    </row>
    <row r="18" spans="1:15" ht="15" customHeight="1" thickBot="1" x14ac:dyDescent="0.25">
      <c r="A18" s="199">
        <f>ROW()</f>
        <v>18</v>
      </c>
      <c r="B18" s="24"/>
      <c r="C18" s="43" t="s">
        <v>293</v>
      </c>
      <c r="D18" s="43"/>
      <c r="E18" s="50">
        <f>SUM(E14,E16:E17)</f>
        <v>0</v>
      </c>
      <c r="F18" s="23"/>
      <c r="G18" s="50">
        <f>SUM(G14,G16:G17)</f>
        <v>0</v>
      </c>
      <c r="H18" s="23"/>
      <c r="I18" s="50">
        <f>SUM(I14,I16:I17)</f>
        <v>0</v>
      </c>
      <c r="J18" s="23"/>
      <c r="K18" s="212">
        <f>E18+G18+I18</f>
        <v>0</v>
      </c>
      <c r="L18" s="235"/>
      <c r="M18" s="234"/>
      <c r="N18" s="225">
        <f>'S2.Regulatory Profit Statement'!J18</f>
        <v>0</v>
      </c>
      <c r="O18" s="226" t="b">
        <f>ROUND(K18,0)=ROUND(N18,0)</f>
        <v>1</v>
      </c>
    </row>
    <row r="19" spans="1:15" x14ac:dyDescent="0.2">
      <c r="A19" s="199">
        <f>ROW()</f>
        <v>19</v>
      </c>
      <c r="B19" s="24"/>
      <c r="C19" s="24"/>
      <c r="D19" s="24"/>
      <c r="E19" s="24"/>
      <c r="F19" s="23"/>
      <c r="G19" s="24"/>
      <c r="H19" s="23"/>
      <c r="I19" s="24"/>
      <c r="J19" s="23"/>
      <c r="K19" s="27"/>
      <c r="L19" s="235"/>
      <c r="M19" s="234"/>
      <c r="N19" s="225"/>
      <c r="O19" s="226"/>
    </row>
    <row r="20" spans="1:15" ht="15" customHeight="1" x14ac:dyDescent="0.2">
      <c r="A20" s="199">
        <f>ROW()</f>
        <v>20</v>
      </c>
      <c r="B20" s="24"/>
      <c r="C20" s="24" t="s">
        <v>367</v>
      </c>
      <c r="D20" s="24"/>
      <c r="E20" s="36"/>
      <c r="F20" s="23"/>
      <c r="G20" s="36"/>
      <c r="H20" s="23"/>
      <c r="I20" s="36"/>
      <c r="J20" s="23"/>
      <c r="K20" s="33">
        <f>E20+G20+I20</f>
        <v>0</v>
      </c>
      <c r="L20" s="235"/>
      <c r="M20" s="234"/>
      <c r="N20" s="225">
        <f>'S2.Regulatory Profit Statement'!J24</f>
        <v>0</v>
      </c>
      <c r="O20" s="226" t="b">
        <f>ROUND(K20,0)=ROUND(N20,0)</f>
        <v>1</v>
      </c>
    </row>
    <row r="21" spans="1:15" x14ac:dyDescent="0.2">
      <c r="A21" s="199">
        <f>ROW()</f>
        <v>21</v>
      </c>
      <c r="B21" s="24"/>
      <c r="C21" s="24"/>
      <c r="D21" s="24"/>
      <c r="E21" s="24"/>
      <c r="F21" s="23"/>
      <c r="G21" s="24"/>
      <c r="H21" s="23"/>
      <c r="I21" s="24"/>
      <c r="J21" s="23"/>
      <c r="K21" s="27"/>
      <c r="L21" s="235"/>
      <c r="M21" s="234"/>
      <c r="N21" s="225"/>
      <c r="O21" s="226"/>
    </row>
    <row r="22" spans="1:15" ht="15" customHeight="1" x14ac:dyDescent="0.2">
      <c r="A22" s="199">
        <f>ROW()</f>
        <v>22</v>
      </c>
      <c r="B22" s="24"/>
      <c r="C22" s="24" t="s">
        <v>378</v>
      </c>
      <c r="D22" s="24"/>
      <c r="E22" s="36"/>
      <c r="F22" s="23"/>
      <c r="G22" s="36"/>
      <c r="H22" s="23"/>
      <c r="I22" s="36"/>
      <c r="J22" s="23"/>
      <c r="K22" s="33">
        <f>E22+G22+I22</f>
        <v>0</v>
      </c>
      <c r="L22" s="235"/>
      <c r="M22" s="234"/>
      <c r="N22" s="225">
        <f>'S2.Regulatory Profit Statement'!J28</f>
        <v>0</v>
      </c>
      <c r="O22" s="226" t="b">
        <f>ROUND(K22,0)=ROUND(N22,0)</f>
        <v>1</v>
      </c>
    </row>
    <row r="23" spans="1:15" x14ac:dyDescent="0.2">
      <c r="A23" s="199">
        <f>ROW()</f>
        <v>23</v>
      </c>
      <c r="B23" s="24"/>
      <c r="C23" s="24"/>
      <c r="D23" s="24"/>
      <c r="E23" s="24"/>
      <c r="F23" s="23"/>
      <c r="G23" s="24"/>
      <c r="H23" s="23"/>
      <c r="I23" s="24"/>
      <c r="J23" s="23"/>
      <c r="K23" s="27"/>
      <c r="L23" s="235"/>
      <c r="M23" s="234"/>
      <c r="N23" s="225"/>
      <c r="O23" s="226"/>
    </row>
    <row r="24" spans="1:15" ht="15" customHeight="1" x14ac:dyDescent="0.2">
      <c r="A24" s="199">
        <f>ROW()</f>
        <v>24</v>
      </c>
      <c r="B24" s="24"/>
      <c r="C24" s="24" t="s">
        <v>297</v>
      </c>
      <c r="D24" s="24"/>
      <c r="E24" s="36"/>
      <c r="F24" s="23"/>
      <c r="G24" s="36"/>
      <c r="H24" s="23"/>
      <c r="I24" s="36"/>
      <c r="J24" s="23"/>
      <c r="K24" s="33">
        <f>E24+G24+I24</f>
        <v>0</v>
      </c>
      <c r="L24" s="235"/>
      <c r="M24" s="234"/>
      <c r="N24" s="225">
        <f>'S2.Regulatory Profit Statement'!J32</f>
        <v>0</v>
      </c>
      <c r="O24" s="226" t="b">
        <f>ROUND(K24,0)=ROUND(N24,0)</f>
        <v>1</v>
      </c>
    </row>
    <row r="25" spans="1:15" x14ac:dyDescent="0.2">
      <c r="A25" s="199">
        <f>ROW()</f>
        <v>25</v>
      </c>
      <c r="B25" s="24"/>
      <c r="C25" s="24"/>
      <c r="D25" s="24"/>
      <c r="E25" s="24"/>
      <c r="F25" s="23"/>
      <c r="G25" s="24"/>
      <c r="H25" s="23"/>
      <c r="I25" s="24"/>
      <c r="J25" s="23"/>
      <c r="K25" s="27"/>
      <c r="L25" s="235"/>
      <c r="M25" s="234"/>
      <c r="N25" s="225"/>
      <c r="O25" s="226"/>
    </row>
    <row r="26" spans="1:15" ht="15" customHeight="1" x14ac:dyDescent="0.2">
      <c r="A26" s="199">
        <f>ROW()</f>
        <v>26</v>
      </c>
      <c r="B26" s="24"/>
      <c r="C26" s="24" t="s">
        <v>152</v>
      </c>
      <c r="D26" s="24"/>
      <c r="E26" s="197"/>
      <c r="F26" s="23"/>
      <c r="G26" s="197"/>
      <c r="H26" s="23"/>
      <c r="I26" s="197"/>
      <c r="J26" s="23"/>
      <c r="K26" s="33">
        <f>E26+G26+I26</f>
        <v>0</v>
      </c>
      <c r="L26" s="235"/>
      <c r="M26" s="234"/>
      <c r="N26" s="225">
        <f>'S2.Regulatory Profit Statement'!J36</f>
        <v>0</v>
      </c>
      <c r="O26" s="226" t="b">
        <f>ROUND(K26,0)=ROUND(N26,0)</f>
        <v>1</v>
      </c>
    </row>
    <row r="27" spans="1:15" x14ac:dyDescent="0.2">
      <c r="A27" s="199">
        <f>ROW()</f>
        <v>27</v>
      </c>
      <c r="B27" s="24"/>
      <c r="C27" s="24"/>
      <c r="D27" s="24"/>
      <c r="E27" s="24"/>
      <c r="F27" s="23"/>
      <c r="G27" s="24"/>
      <c r="H27" s="23"/>
      <c r="I27" s="24"/>
      <c r="J27" s="23"/>
      <c r="K27" s="27"/>
      <c r="L27" s="235"/>
      <c r="M27" s="234"/>
      <c r="N27" s="225"/>
      <c r="O27" s="226"/>
    </row>
    <row r="28" spans="1:15" ht="15" customHeight="1" x14ac:dyDescent="0.2">
      <c r="A28" s="199">
        <f>ROW()</f>
        <v>28</v>
      </c>
      <c r="B28" s="24"/>
      <c r="C28" s="24" t="s">
        <v>314</v>
      </c>
      <c r="D28" s="24"/>
      <c r="E28" s="36"/>
      <c r="F28" s="23"/>
      <c r="G28" s="36"/>
      <c r="H28" s="23"/>
      <c r="I28" s="36"/>
      <c r="J28" s="23"/>
      <c r="K28" s="33">
        <f>E28+G28+I28</f>
        <v>0</v>
      </c>
      <c r="L28" s="235"/>
      <c r="M28" s="234"/>
      <c r="N28" s="225">
        <f>'S2.Regulatory Profit Statement'!J40</f>
        <v>0</v>
      </c>
      <c r="O28" s="226" t="b">
        <f>ROUND(K28,0)=ROUND(N28,0)</f>
        <v>1</v>
      </c>
    </row>
    <row r="29" spans="1:15" ht="12.75" customHeight="1" thickBot="1" x14ac:dyDescent="0.25">
      <c r="A29" s="199">
        <f>ROW()</f>
        <v>29</v>
      </c>
      <c r="B29" s="24"/>
      <c r="C29" s="24"/>
      <c r="D29" s="24"/>
      <c r="E29" s="24"/>
      <c r="F29" s="23"/>
      <c r="G29" s="24"/>
      <c r="H29" s="23"/>
      <c r="I29" s="24"/>
      <c r="J29" s="23"/>
      <c r="K29" s="27"/>
      <c r="L29" s="235"/>
      <c r="M29" s="234"/>
      <c r="N29" s="225"/>
      <c r="O29" s="226"/>
    </row>
    <row r="30" spans="1:15" ht="15" customHeight="1" thickBot="1" x14ac:dyDescent="0.25">
      <c r="A30" s="199">
        <f>ROW()</f>
        <v>30</v>
      </c>
      <c r="B30" s="24"/>
      <c r="C30" s="24" t="s">
        <v>113</v>
      </c>
      <c r="D30" s="24"/>
      <c r="E30" s="50">
        <f>E18-E20-E22+E24-E26-E28</f>
        <v>0</v>
      </c>
      <c r="F30" s="23"/>
      <c r="G30" s="50">
        <f>G18-G20-G22+G24-G26-G28</f>
        <v>0</v>
      </c>
      <c r="H30" s="23"/>
      <c r="I30" s="50">
        <f>I18-I20-I22+I24-I26-I28</f>
        <v>0</v>
      </c>
      <c r="J30" s="23"/>
      <c r="K30" s="212">
        <f>E30+G30+I30</f>
        <v>0</v>
      </c>
      <c r="L30" s="235"/>
      <c r="M30" s="234"/>
      <c r="N30" s="225">
        <f>'S2.Regulatory Profit Statement'!J42</f>
        <v>0</v>
      </c>
      <c r="O30" s="226" t="b">
        <f>ROUND(K30,0)=ROUND(N30,0)</f>
        <v>1</v>
      </c>
    </row>
    <row r="31" spans="1:15" ht="12.75" customHeight="1" x14ac:dyDescent="0.2">
      <c r="A31" s="199">
        <f>ROW()</f>
        <v>31</v>
      </c>
      <c r="B31" s="24"/>
      <c r="C31" s="24"/>
      <c r="D31" s="24"/>
      <c r="E31" s="24"/>
      <c r="F31" s="23"/>
      <c r="G31" s="24"/>
      <c r="H31" s="23"/>
      <c r="I31" s="24"/>
      <c r="J31" s="23"/>
      <c r="K31" s="27"/>
      <c r="L31" s="235"/>
      <c r="M31" s="234"/>
      <c r="N31" s="225"/>
      <c r="O31" s="226"/>
    </row>
    <row r="32" spans="1:15" ht="15" customHeight="1" thickBot="1" x14ac:dyDescent="0.25">
      <c r="A32" s="199">
        <f>ROW()</f>
        <v>32</v>
      </c>
      <c r="B32" s="24"/>
      <c r="C32" s="24" t="s">
        <v>390</v>
      </c>
      <c r="D32" s="24"/>
      <c r="E32" s="36"/>
      <c r="F32" s="23"/>
      <c r="G32" s="36"/>
      <c r="H32" s="23"/>
      <c r="I32" s="36"/>
      <c r="J32" s="23"/>
      <c r="K32" s="33">
        <f>E32+G32+I32</f>
        <v>0</v>
      </c>
      <c r="L32" s="235"/>
      <c r="M32" s="234"/>
      <c r="N32" s="227">
        <f>'S1.ROI Disclosure'!J81</f>
        <v>0</v>
      </c>
      <c r="O32" s="228" t="b">
        <f>ROUND(K32,0)=ROUND(N32,0)</f>
        <v>1</v>
      </c>
    </row>
    <row r="33" spans="1:13" ht="12.75" customHeight="1" x14ac:dyDescent="0.2">
      <c r="A33" s="199">
        <f>ROW()</f>
        <v>33</v>
      </c>
      <c r="B33" s="24"/>
      <c r="C33" s="80" t="s">
        <v>676</v>
      </c>
      <c r="D33" s="80"/>
      <c r="E33" s="24"/>
      <c r="F33" s="24"/>
      <c r="G33" s="24"/>
      <c r="H33" s="24"/>
      <c r="I33" s="24"/>
      <c r="J33" s="24"/>
      <c r="K33" s="24"/>
      <c r="L33" s="235"/>
      <c r="M33" s="234"/>
    </row>
    <row r="34" spans="1:13" ht="30" customHeight="1" x14ac:dyDescent="0.2">
      <c r="A34" s="199">
        <f>ROW()</f>
        <v>34</v>
      </c>
      <c r="B34" s="170"/>
      <c r="C34" s="170" t="s">
        <v>45</v>
      </c>
      <c r="D34" s="67"/>
      <c r="E34" s="66"/>
      <c r="F34" s="66"/>
      <c r="G34" s="67"/>
      <c r="H34" s="67"/>
      <c r="I34" s="66"/>
      <c r="J34" s="63"/>
      <c r="K34" s="66"/>
      <c r="L34" s="235"/>
      <c r="M34" s="234"/>
    </row>
    <row r="35" spans="1:13" ht="15" customHeight="1" x14ac:dyDescent="0.2">
      <c r="A35" s="199">
        <f>ROW()</f>
        <v>35</v>
      </c>
      <c r="B35" s="24"/>
      <c r="C35" s="381"/>
      <c r="D35" s="381"/>
      <c r="E35" s="381"/>
      <c r="F35" s="381"/>
      <c r="G35" s="381"/>
      <c r="H35" s="381"/>
      <c r="I35" s="381"/>
      <c r="J35" s="381"/>
      <c r="K35" s="381"/>
      <c r="L35" s="237"/>
      <c r="M35" s="234"/>
    </row>
    <row r="36" spans="1:13" ht="15" customHeight="1" x14ac:dyDescent="0.2">
      <c r="A36" s="199">
        <f>ROW()</f>
        <v>36</v>
      </c>
      <c r="B36" s="24"/>
      <c r="C36" s="381"/>
      <c r="D36" s="381"/>
      <c r="E36" s="381"/>
      <c r="F36" s="381"/>
      <c r="G36" s="381"/>
      <c r="H36" s="381"/>
      <c r="I36" s="381"/>
      <c r="J36" s="381"/>
      <c r="K36" s="381"/>
      <c r="L36" s="237"/>
      <c r="M36" s="234"/>
    </row>
    <row r="37" spans="1:13" ht="15" customHeight="1" x14ac:dyDescent="0.2">
      <c r="A37" s="199">
        <f>ROW()</f>
        <v>37</v>
      </c>
      <c r="B37" s="24"/>
      <c r="C37" s="381"/>
      <c r="D37" s="381"/>
      <c r="E37" s="381"/>
      <c r="F37" s="381"/>
      <c r="G37" s="381"/>
      <c r="H37" s="381"/>
      <c r="I37" s="381"/>
      <c r="J37" s="381"/>
      <c r="K37" s="381"/>
      <c r="L37" s="237"/>
      <c r="M37" s="234"/>
    </row>
    <row r="38" spans="1:13" ht="15" customHeight="1" x14ac:dyDescent="0.2">
      <c r="A38" s="199">
        <f>ROW()</f>
        <v>38</v>
      </c>
      <c r="B38" s="24"/>
      <c r="C38" s="381"/>
      <c r="D38" s="381"/>
      <c r="E38" s="381"/>
      <c r="F38" s="381"/>
      <c r="G38" s="381"/>
      <c r="H38" s="381"/>
      <c r="I38" s="381"/>
      <c r="J38" s="381"/>
      <c r="K38" s="381"/>
      <c r="L38" s="237"/>
      <c r="M38" s="234"/>
    </row>
    <row r="39" spans="1:13" ht="15" customHeight="1" x14ac:dyDescent="0.2">
      <c r="A39" s="199">
        <f>ROW()</f>
        <v>39</v>
      </c>
      <c r="B39" s="24"/>
      <c r="C39" s="381"/>
      <c r="D39" s="381"/>
      <c r="E39" s="381"/>
      <c r="F39" s="381"/>
      <c r="G39" s="381"/>
      <c r="H39" s="381"/>
      <c r="I39" s="381"/>
      <c r="J39" s="381"/>
      <c r="K39" s="381"/>
      <c r="L39" s="237"/>
      <c r="M39" s="234"/>
    </row>
    <row r="40" spans="1:13" ht="15" customHeight="1" x14ac:dyDescent="0.2">
      <c r="A40" s="199">
        <f>ROW()</f>
        <v>40</v>
      </c>
      <c r="B40" s="24"/>
      <c r="C40" s="381"/>
      <c r="D40" s="381"/>
      <c r="E40" s="381"/>
      <c r="F40" s="381"/>
      <c r="G40" s="381"/>
      <c r="H40" s="381"/>
      <c r="I40" s="381"/>
      <c r="J40" s="381"/>
      <c r="K40" s="381"/>
      <c r="L40" s="237"/>
      <c r="M40" s="234"/>
    </row>
    <row r="41" spans="1:13" ht="15" customHeight="1" x14ac:dyDescent="0.2">
      <c r="A41" s="199">
        <f>ROW()</f>
        <v>41</v>
      </c>
      <c r="B41" s="24"/>
      <c r="C41" s="381"/>
      <c r="D41" s="381"/>
      <c r="E41" s="381"/>
      <c r="F41" s="381"/>
      <c r="G41" s="381"/>
      <c r="H41" s="381"/>
      <c r="I41" s="381"/>
      <c r="J41" s="381"/>
      <c r="K41" s="381"/>
      <c r="L41" s="237"/>
      <c r="M41" s="234"/>
    </row>
    <row r="42" spans="1:13" ht="15" customHeight="1" x14ac:dyDescent="0.2">
      <c r="A42" s="199">
        <f>ROW()</f>
        <v>42</v>
      </c>
      <c r="B42" s="24"/>
      <c r="C42" s="381"/>
      <c r="D42" s="381"/>
      <c r="E42" s="381"/>
      <c r="F42" s="381"/>
      <c r="G42" s="381"/>
      <c r="H42" s="381"/>
      <c r="I42" s="381"/>
      <c r="J42" s="381"/>
      <c r="K42" s="381"/>
      <c r="L42" s="237"/>
      <c r="M42" s="234"/>
    </row>
    <row r="43" spans="1:13" ht="15" customHeight="1" x14ac:dyDescent="0.2">
      <c r="A43" s="199">
        <f>ROW()</f>
        <v>43</v>
      </c>
      <c r="B43" s="24"/>
      <c r="C43" s="381"/>
      <c r="D43" s="381"/>
      <c r="E43" s="381"/>
      <c r="F43" s="381"/>
      <c r="G43" s="381"/>
      <c r="H43" s="381"/>
      <c r="I43" s="381"/>
      <c r="J43" s="381"/>
      <c r="K43" s="381"/>
      <c r="L43" s="237"/>
      <c r="M43" s="234"/>
    </row>
    <row r="44" spans="1:13" ht="15" customHeight="1" x14ac:dyDescent="0.2">
      <c r="A44" s="199">
        <f>ROW()</f>
        <v>44</v>
      </c>
      <c r="B44" s="24"/>
      <c r="C44" s="381"/>
      <c r="D44" s="381"/>
      <c r="E44" s="381"/>
      <c r="F44" s="381"/>
      <c r="G44" s="381"/>
      <c r="H44" s="381"/>
      <c r="I44" s="381"/>
      <c r="J44" s="381"/>
      <c r="K44" s="381"/>
      <c r="L44" s="237"/>
      <c r="M44" s="234"/>
    </row>
    <row r="45" spans="1:13" ht="15" customHeight="1" x14ac:dyDescent="0.2">
      <c r="A45" s="199">
        <f>ROW()</f>
        <v>45</v>
      </c>
      <c r="B45" s="24"/>
      <c r="C45" s="381"/>
      <c r="D45" s="381"/>
      <c r="E45" s="381"/>
      <c r="F45" s="381"/>
      <c r="G45" s="381"/>
      <c r="H45" s="381"/>
      <c r="I45" s="381"/>
      <c r="J45" s="381"/>
      <c r="K45" s="381"/>
      <c r="L45" s="237"/>
      <c r="M45" s="234"/>
    </row>
    <row r="46" spans="1:13" ht="15" customHeight="1" x14ac:dyDescent="0.2">
      <c r="A46" s="199">
        <f>ROW()</f>
        <v>46</v>
      </c>
      <c r="B46" s="24"/>
      <c r="C46" s="381"/>
      <c r="D46" s="381"/>
      <c r="E46" s="381"/>
      <c r="F46" s="381"/>
      <c r="G46" s="381"/>
      <c r="H46" s="381"/>
      <c r="I46" s="381"/>
      <c r="J46" s="381"/>
      <c r="K46" s="381"/>
      <c r="L46" s="237"/>
      <c r="M46" s="234"/>
    </row>
    <row r="47" spans="1:13" ht="15" customHeight="1" x14ac:dyDescent="0.2">
      <c r="A47" s="199">
        <f>ROW()</f>
        <v>47</v>
      </c>
      <c r="B47" s="24"/>
      <c r="C47" s="381"/>
      <c r="D47" s="381"/>
      <c r="E47" s="381"/>
      <c r="F47" s="381"/>
      <c r="G47" s="381"/>
      <c r="H47" s="381"/>
      <c r="I47" s="381"/>
      <c r="J47" s="381"/>
      <c r="K47" s="381"/>
      <c r="L47" s="237"/>
      <c r="M47" s="234"/>
    </row>
    <row r="48" spans="1:13" ht="15" customHeight="1" x14ac:dyDescent="0.2">
      <c r="A48" s="199">
        <f>ROW()</f>
        <v>48</v>
      </c>
      <c r="B48" s="24"/>
      <c r="C48" s="381"/>
      <c r="D48" s="381"/>
      <c r="E48" s="381"/>
      <c r="F48" s="381"/>
      <c r="G48" s="381"/>
      <c r="H48" s="381"/>
      <c r="I48" s="381"/>
      <c r="J48" s="381"/>
      <c r="K48" s="381"/>
      <c r="L48" s="237"/>
      <c r="M48" s="234"/>
    </row>
    <row r="49" spans="1:13" ht="15" customHeight="1" x14ac:dyDescent="0.2">
      <c r="A49" s="199">
        <f>ROW()</f>
        <v>49</v>
      </c>
      <c r="B49" s="24"/>
      <c r="C49" s="381"/>
      <c r="D49" s="381"/>
      <c r="E49" s="381"/>
      <c r="F49" s="381"/>
      <c r="G49" s="381"/>
      <c r="H49" s="381"/>
      <c r="I49" s="381"/>
      <c r="J49" s="381"/>
      <c r="K49" s="381"/>
      <c r="L49" s="237"/>
      <c r="M49" s="234"/>
    </row>
    <row r="50" spans="1:13" ht="15" customHeight="1" x14ac:dyDescent="0.2">
      <c r="A50" s="199">
        <f>ROW()</f>
        <v>50</v>
      </c>
      <c r="B50" s="24"/>
      <c r="C50" s="381"/>
      <c r="D50" s="381"/>
      <c r="E50" s="381"/>
      <c r="F50" s="381"/>
      <c r="G50" s="381"/>
      <c r="H50" s="381"/>
      <c r="I50" s="381"/>
      <c r="J50" s="381"/>
      <c r="K50" s="381"/>
      <c r="L50" s="237"/>
      <c r="M50" s="234"/>
    </row>
    <row r="51" spans="1:13" ht="15" customHeight="1" x14ac:dyDescent="0.2">
      <c r="A51" s="199">
        <f>ROW()</f>
        <v>51</v>
      </c>
      <c r="B51" s="24"/>
      <c r="C51" s="381"/>
      <c r="D51" s="381"/>
      <c r="E51" s="381"/>
      <c r="F51" s="381"/>
      <c r="G51" s="381"/>
      <c r="H51" s="381"/>
      <c r="I51" s="381"/>
      <c r="J51" s="381"/>
      <c r="K51" s="381"/>
      <c r="L51" s="237"/>
      <c r="M51" s="234"/>
    </row>
    <row r="52" spans="1:13" ht="15" customHeight="1" x14ac:dyDescent="0.2">
      <c r="A52" s="199">
        <f>ROW()</f>
        <v>52</v>
      </c>
      <c r="B52" s="24"/>
      <c r="C52" s="381"/>
      <c r="D52" s="381"/>
      <c r="E52" s="381"/>
      <c r="F52" s="381"/>
      <c r="G52" s="381"/>
      <c r="H52" s="381"/>
      <c r="I52" s="381"/>
      <c r="J52" s="381"/>
      <c r="K52" s="381"/>
      <c r="L52" s="237"/>
      <c r="M52" s="234"/>
    </row>
    <row r="53" spans="1:13" ht="15" customHeight="1" x14ac:dyDescent="0.2">
      <c r="A53" s="199">
        <f>ROW()</f>
        <v>53</v>
      </c>
      <c r="B53" s="24"/>
      <c r="C53" s="381"/>
      <c r="D53" s="381"/>
      <c r="E53" s="381"/>
      <c r="F53" s="381"/>
      <c r="G53" s="381"/>
      <c r="H53" s="381"/>
      <c r="I53" s="381"/>
      <c r="J53" s="381"/>
      <c r="K53" s="381"/>
      <c r="L53" s="237"/>
      <c r="M53" s="234"/>
    </row>
    <row r="54" spans="1:13" ht="15" customHeight="1" x14ac:dyDescent="0.2">
      <c r="A54" s="199">
        <f>ROW()</f>
        <v>54</v>
      </c>
      <c r="B54" s="24"/>
      <c r="C54" s="381"/>
      <c r="D54" s="381"/>
      <c r="E54" s="381"/>
      <c r="F54" s="381"/>
      <c r="G54" s="381"/>
      <c r="H54" s="381"/>
      <c r="I54" s="381"/>
      <c r="J54" s="381"/>
      <c r="K54" s="381"/>
      <c r="L54" s="237"/>
      <c r="M54" s="234"/>
    </row>
    <row r="55" spans="1:13" ht="15" customHeight="1" x14ac:dyDescent="0.2">
      <c r="A55" s="199">
        <f>ROW()</f>
        <v>55</v>
      </c>
      <c r="B55" s="24"/>
      <c r="C55" s="381"/>
      <c r="D55" s="381"/>
      <c r="E55" s="381"/>
      <c r="F55" s="381"/>
      <c r="G55" s="381"/>
      <c r="H55" s="381"/>
      <c r="I55" s="381"/>
      <c r="J55" s="381"/>
      <c r="K55" s="381"/>
      <c r="L55" s="237"/>
      <c r="M55" s="234"/>
    </row>
    <row r="56" spans="1:13" x14ac:dyDescent="0.2">
      <c r="A56" s="200">
        <f>ROW()</f>
        <v>56</v>
      </c>
      <c r="B56" s="39"/>
      <c r="C56" s="39"/>
      <c r="D56" s="39"/>
      <c r="E56" s="39"/>
      <c r="F56" s="40"/>
      <c r="G56" s="39"/>
      <c r="H56" s="40"/>
      <c r="I56" s="39"/>
      <c r="J56" s="40"/>
      <c r="K56" s="109"/>
      <c r="L56" s="236" t="s">
        <v>555</v>
      </c>
      <c r="M56" s="234"/>
    </row>
  </sheetData>
  <sheetProtection formatColumns="0" formatRows="0"/>
  <mergeCells count="3">
    <mergeCell ref="F2:K2"/>
    <mergeCell ref="F3:K3"/>
    <mergeCell ref="C35:K55"/>
  </mergeCells>
  <phoneticPr fontId="1" type="noConversion"/>
  <conditionalFormatting sqref="K8:K14">
    <cfRule type="expression" dxfId="3" priority="5" stopIfTrue="1">
      <formula>$O8&lt;&gt;TRUE</formula>
    </cfRule>
  </conditionalFormatting>
  <conditionalFormatting sqref="K16:K18">
    <cfRule type="expression" dxfId="2" priority="4" stopIfTrue="1">
      <formula>$O16&lt;&gt;TRUE</formula>
    </cfRule>
  </conditionalFormatting>
  <conditionalFormatting sqref="K20 K22 K24 K26 K28 K32">
    <cfRule type="expression" dxfId="1" priority="3" stopIfTrue="1">
      <formula>$O20&lt;&gt;TRUE</formula>
    </cfRule>
  </conditionalFormatting>
  <conditionalFormatting sqref="K30">
    <cfRule type="expression" dxfId="0" priority="1" stopIfTrue="1">
      <formula>$O30&lt;&gt;TRUE</formula>
    </cfRule>
  </conditionalFormatting>
  <dataValidations count="1">
    <dataValidation type="custom" allowBlank="1" showInputMessage="1" showErrorMessage="1" errorTitle="Thousands of dollars" error="Numeric values are accepted" promptTitle="Thousands of dollars" sqref="E8:E13 G8:G13 I8:I13 E16:E17 G16:G17 I16:I17 E20 G20 I20 E22 G22 I22 E24 G24 I24 E26 G26 I26 E28 G28 I28 E32 G32 I32">
      <formula1>ISNUMBER(E8)</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5"/>
    <pageSetUpPr fitToPage="1"/>
  </sheetPr>
  <dimension ref="A1:O55"/>
  <sheetViews>
    <sheetView showGridLines="0" view="pageBreakPreview" zoomScaleNormal="100" zoomScaleSheetLayoutView="100" workbookViewId="0"/>
  </sheetViews>
  <sheetFormatPr defaultRowHeight="12.75" x14ac:dyDescent="0.2"/>
  <cols>
    <col min="1" max="1" width="3.7109375" customWidth="1"/>
    <col min="2" max="2" width="5.5703125" customWidth="1"/>
    <col min="3" max="3" width="40.140625" customWidth="1"/>
    <col min="4" max="4" width="11.85546875" customWidth="1"/>
    <col min="5" max="5" width="0.5703125" customWidth="1"/>
    <col min="6" max="6" width="13" customWidth="1"/>
    <col min="7" max="7" width="0.5703125" customWidth="1"/>
    <col min="8" max="8" width="13" customWidth="1"/>
    <col min="9" max="9" width="0.5703125" customWidth="1"/>
    <col min="10" max="10" width="13" customWidth="1"/>
    <col min="11" max="11" width="0.5703125" customWidth="1"/>
    <col min="12" max="12" width="13" customWidth="1"/>
    <col min="13" max="13" width="2.7109375" customWidth="1"/>
  </cols>
  <sheetData>
    <row r="1" spans="1:15" s="10" customFormat="1" ht="12.75" customHeight="1" x14ac:dyDescent="0.2">
      <c r="A1" s="15"/>
      <c r="B1" s="16"/>
      <c r="C1" s="16"/>
      <c r="D1" s="16"/>
      <c r="E1" s="16"/>
      <c r="F1" s="16"/>
      <c r="G1" s="16"/>
      <c r="H1" s="16"/>
      <c r="I1" s="16"/>
      <c r="J1" s="16"/>
      <c r="K1" s="16"/>
      <c r="L1" s="16"/>
      <c r="M1" s="233"/>
      <c r="N1" s="234"/>
      <c r="O1"/>
    </row>
    <row r="2" spans="1:15" s="10" customFormat="1" ht="16.5" customHeight="1" x14ac:dyDescent="0.25">
      <c r="A2" s="18"/>
      <c r="B2" s="19"/>
      <c r="C2" s="19"/>
      <c r="D2" s="19"/>
      <c r="E2" s="177" t="s">
        <v>191</v>
      </c>
      <c r="F2" s="379" t="str">
        <f>IF(NOT(ISBLANK('Annual CoverSheet'!$C$8)),'Annual CoverSheet'!$C$8,"")</f>
        <v>Airport Company</v>
      </c>
      <c r="G2" s="379"/>
      <c r="H2" s="379"/>
      <c r="I2" s="379"/>
      <c r="J2" s="379"/>
      <c r="K2" s="379"/>
      <c r="L2" s="379"/>
      <c r="M2" s="191"/>
      <c r="N2" s="234"/>
      <c r="O2"/>
    </row>
    <row r="3" spans="1:15" s="10" customFormat="1" ht="16.5" customHeight="1" x14ac:dyDescent="0.25">
      <c r="A3" s="18"/>
      <c r="B3" s="19"/>
      <c r="C3" s="19"/>
      <c r="D3" s="19"/>
      <c r="E3" s="177" t="s">
        <v>192</v>
      </c>
      <c r="F3" s="380">
        <f>IF(ISNUMBER('Annual CoverSheet'!$C$12),'Annual CoverSheet'!$C$12,"")</f>
        <v>40633</v>
      </c>
      <c r="G3" s="380"/>
      <c r="H3" s="380"/>
      <c r="I3" s="380"/>
      <c r="J3" s="380"/>
      <c r="K3" s="380"/>
      <c r="L3" s="380"/>
      <c r="M3" s="191"/>
      <c r="N3" s="234"/>
      <c r="O3"/>
    </row>
    <row r="4" spans="1:15" s="10" customFormat="1" ht="20.25" customHeight="1" x14ac:dyDescent="0.25">
      <c r="A4" s="165" t="s">
        <v>447</v>
      </c>
      <c r="B4" s="19"/>
      <c r="C4" s="19"/>
      <c r="D4" s="19"/>
      <c r="E4" s="19"/>
      <c r="F4" s="19"/>
      <c r="G4" s="19"/>
      <c r="H4" s="19"/>
      <c r="I4" s="19"/>
      <c r="J4" s="19"/>
      <c r="K4" s="19"/>
      <c r="L4" s="19"/>
      <c r="M4" s="191"/>
      <c r="N4" s="234"/>
      <c r="O4"/>
    </row>
    <row r="5" spans="1:15" s="10" customFormat="1" ht="15.75" customHeight="1" x14ac:dyDescent="0.2">
      <c r="A5" s="198" t="s">
        <v>589</v>
      </c>
      <c r="B5" s="22" t="s">
        <v>686</v>
      </c>
      <c r="C5" s="19"/>
      <c r="D5" s="19"/>
      <c r="E5" s="19"/>
      <c r="F5" s="19"/>
      <c r="G5" s="19"/>
      <c r="H5" s="19"/>
      <c r="I5" s="19"/>
      <c r="J5" s="19"/>
      <c r="K5" s="19"/>
      <c r="L5" s="19"/>
      <c r="M5" s="191"/>
      <c r="N5" s="234"/>
      <c r="O5"/>
    </row>
    <row r="6" spans="1:15" ht="24.95" customHeight="1" x14ac:dyDescent="0.25">
      <c r="A6" s="199">
        <f>ROW()</f>
        <v>6</v>
      </c>
      <c r="B6" s="181" t="s">
        <v>489</v>
      </c>
      <c r="C6" s="188"/>
      <c r="D6" s="24"/>
      <c r="E6" s="23"/>
      <c r="F6" s="24"/>
      <c r="G6" s="23"/>
      <c r="H6" s="24"/>
      <c r="I6" s="23"/>
      <c r="J6" s="24"/>
      <c r="K6" s="23"/>
      <c r="L6" s="28" t="s">
        <v>257</v>
      </c>
      <c r="M6" s="235"/>
      <c r="N6" s="234"/>
    </row>
    <row r="7" spans="1:15" ht="38.25" x14ac:dyDescent="0.2">
      <c r="A7" s="199">
        <f>ROW()</f>
        <v>7</v>
      </c>
      <c r="B7" s="24"/>
      <c r="C7" s="24"/>
      <c r="D7" s="42" t="s">
        <v>407</v>
      </c>
      <c r="E7" s="23"/>
      <c r="F7" s="42" t="s">
        <v>10</v>
      </c>
      <c r="G7" s="23"/>
      <c r="H7" s="42" t="s">
        <v>7</v>
      </c>
      <c r="I7" s="23"/>
      <c r="J7" s="42" t="s">
        <v>8</v>
      </c>
      <c r="K7" s="23"/>
      <c r="L7" s="42" t="s">
        <v>9</v>
      </c>
      <c r="M7" s="235"/>
      <c r="N7" s="234"/>
    </row>
    <row r="8" spans="1:15" ht="15.75" customHeight="1" x14ac:dyDescent="0.2">
      <c r="A8" s="199">
        <f>ROW()</f>
        <v>8</v>
      </c>
      <c r="B8" s="24"/>
      <c r="C8" s="24"/>
      <c r="D8" s="24"/>
      <c r="E8" s="23"/>
      <c r="F8" s="24"/>
      <c r="G8" s="23"/>
      <c r="H8" s="24"/>
      <c r="I8" s="23"/>
      <c r="J8" s="24"/>
      <c r="K8" s="23"/>
      <c r="L8" s="24"/>
      <c r="M8" s="235"/>
      <c r="N8" s="234"/>
    </row>
    <row r="9" spans="1:15" ht="15" customHeight="1" x14ac:dyDescent="0.2">
      <c r="A9" s="199">
        <f>ROW()</f>
        <v>9</v>
      </c>
      <c r="B9" s="24"/>
      <c r="C9" s="24" t="s">
        <v>12</v>
      </c>
      <c r="D9" s="33">
        <f>'S2.Regulatory Profit Statement'!J18</f>
        <v>0</v>
      </c>
      <c r="E9" s="23"/>
      <c r="F9" s="36"/>
      <c r="G9" s="23"/>
      <c r="H9" s="36"/>
      <c r="I9" s="23"/>
      <c r="J9" s="36"/>
      <c r="K9" s="23"/>
      <c r="L9" s="36"/>
      <c r="M9" s="235"/>
      <c r="N9" s="234"/>
    </row>
    <row r="10" spans="1:15" ht="12.75" customHeight="1" x14ac:dyDescent="0.2">
      <c r="A10" s="199">
        <f>ROW()</f>
        <v>10</v>
      </c>
      <c r="B10" s="24"/>
      <c r="C10" s="24"/>
      <c r="D10" s="24"/>
      <c r="E10" s="23"/>
      <c r="F10" s="24"/>
      <c r="G10" s="23"/>
      <c r="H10" s="24"/>
      <c r="I10" s="23"/>
      <c r="J10" s="24"/>
      <c r="K10" s="23"/>
      <c r="L10" s="24"/>
      <c r="M10" s="235"/>
      <c r="N10" s="234"/>
    </row>
    <row r="11" spans="1:15" ht="15" customHeight="1" x14ac:dyDescent="0.2">
      <c r="A11" s="199">
        <f>ROW()</f>
        <v>11</v>
      </c>
      <c r="B11" s="24"/>
      <c r="C11" s="24" t="s">
        <v>367</v>
      </c>
      <c r="D11" s="33">
        <f>'S2.Regulatory Profit Statement'!J24</f>
        <v>0</v>
      </c>
      <c r="E11" s="23"/>
      <c r="F11" s="36"/>
      <c r="G11" s="23"/>
      <c r="H11" s="36"/>
      <c r="I11" s="23"/>
      <c r="J11" s="36"/>
      <c r="K11" s="23"/>
      <c r="L11" s="36"/>
      <c r="M11" s="235"/>
      <c r="N11" s="234"/>
    </row>
    <row r="12" spans="1:15" ht="15.75" customHeight="1" x14ac:dyDescent="0.2">
      <c r="A12" s="199">
        <f>ROW()</f>
        <v>12</v>
      </c>
      <c r="B12" s="24"/>
      <c r="C12" s="444" t="s">
        <v>369</v>
      </c>
      <c r="D12" s="24"/>
      <c r="E12" s="23"/>
      <c r="F12" s="24"/>
      <c r="G12" s="23"/>
      <c r="H12" s="24"/>
      <c r="I12" s="23"/>
      <c r="J12" s="24"/>
      <c r="K12" s="23"/>
      <c r="L12" s="24"/>
      <c r="M12" s="235"/>
      <c r="N12" s="234"/>
    </row>
    <row r="13" spans="1:15" ht="15" customHeight="1" x14ac:dyDescent="0.2">
      <c r="A13" s="199">
        <f>ROW()</f>
        <v>13</v>
      </c>
      <c r="B13" s="24"/>
      <c r="C13" s="444"/>
      <c r="D13" s="33">
        <f>D9-D11</f>
        <v>0</v>
      </c>
      <c r="E13" s="23"/>
      <c r="F13" s="33">
        <f>F9-F11</f>
        <v>0</v>
      </c>
      <c r="G13" s="23"/>
      <c r="H13" s="33">
        <f>H9-H11</f>
        <v>0</v>
      </c>
      <c r="I13" s="23"/>
      <c r="J13" s="33">
        <f>J9-J11</f>
        <v>0</v>
      </c>
      <c r="K13" s="23"/>
      <c r="L13" s="33">
        <f>L9-L11</f>
        <v>0</v>
      </c>
      <c r="M13" s="235"/>
      <c r="N13" s="234"/>
    </row>
    <row r="14" spans="1:15" ht="12.75" customHeight="1" x14ac:dyDescent="0.2">
      <c r="A14" s="199">
        <f>ROW()</f>
        <v>14</v>
      </c>
      <c r="B14" s="24"/>
      <c r="C14" s="24"/>
      <c r="D14" s="24"/>
      <c r="E14" s="23"/>
      <c r="F14" s="24"/>
      <c r="G14" s="23"/>
      <c r="H14" s="24"/>
      <c r="I14" s="23"/>
      <c r="J14" s="24"/>
      <c r="K14" s="23"/>
      <c r="L14" s="24"/>
      <c r="M14" s="235"/>
      <c r="N14" s="234"/>
    </row>
    <row r="15" spans="1:15" ht="15" customHeight="1" x14ac:dyDescent="0.2">
      <c r="A15" s="199">
        <f>ROW()</f>
        <v>15</v>
      </c>
      <c r="B15" s="24"/>
      <c r="C15" s="43" t="s">
        <v>260</v>
      </c>
      <c r="D15" s="33">
        <f>'S2.Regulatory Profit Statement'!J28</f>
        <v>0</v>
      </c>
      <c r="E15" s="23"/>
      <c r="F15" s="36"/>
      <c r="G15" s="23"/>
      <c r="H15" s="36"/>
      <c r="I15" s="23"/>
      <c r="J15" s="36"/>
      <c r="K15" s="23"/>
      <c r="L15" s="36"/>
      <c r="M15" s="235"/>
      <c r="N15" s="234"/>
    </row>
    <row r="16" spans="1:15" ht="15" customHeight="1" x14ac:dyDescent="0.2">
      <c r="A16" s="199">
        <f>ROW()</f>
        <v>16</v>
      </c>
      <c r="B16" s="24"/>
      <c r="C16" s="43" t="s">
        <v>261</v>
      </c>
      <c r="D16" s="33">
        <f>'S2.Regulatory Profit Statement'!J32</f>
        <v>0</v>
      </c>
      <c r="E16" s="23"/>
      <c r="F16" s="36"/>
      <c r="G16" s="23"/>
      <c r="H16" s="36"/>
      <c r="I16" s="23"/>
      <c r="J16" s="36"/>
      <c r="K16" s="23"/>
      <c r="L16" s="36"/>
      <c r="M16" s="235"/>
      <c r="N16" s="234"/>
    </row>
    <row r="17" spans="1:14" ht="15" customHeight="1" x14ac:dyDescent="0.2">
      <c r="A17" s="199">
        <f>ROW()</f>
        <v>17</v>
      </c>
      <c r="B17" s="24"/>
      <c r="C17" s="43" t="s">
        <v>315</v>
      </c>
      <c r="D17" s="33">
        <f>'S2.Regulatory Profit Statement'!J40</f>
        <v>0</v>
      </c>
      <c r="E17" s="23"/>
      <c r="F17" s="36"/>
      <c r="G17" s="23"/>
      <c r="H17" s="36"/>
      <c r="I17" s="23"/>
      <c r="J17" s="36"/>
      <c r="K17" s="23"/>
      <c r="L17" s="36"/>
      <c r="M17" s="235"/>
      <c r="N17" s="234"/>
    </row>
    <row r="18" spans="1:14" ht="12.75" customHeight="1" x14ac:dyDescent="0.2">
      <c r="A18" s="199">
        <f>ROW()</f>
        <v>18</v>
      </c>
      <c r="B18" s="24"/>
      <c r="C18" s="24"/>
      <c r="D18" s="24"/>
      <c r="E18" s="23"/>
      <c r="F18" s="24"/>
      <c r="G18" s="23"/>
      <c r="H18" s="24"/>
      <c r="I18" s="23"/>
      <c r="J18" s="24"/>
      <c r="K18" s="23"/>
      <c r="L18" s="24"/>
      <c r="M18" s="235"/>
      <c r="N18" s="234"/>
    </row>
    <row r="19" spans="1:14" ht="15" customHeight="1" x14ac:dyDescent="0.2">
      <c r="A19" s="199">
        <f>ROW()</f>
        <v>19</v>
      </c>
      <c r="B19" s="24"/>
      <c r="C19" s="24" t="s">
        <v>370</v>
      </c>
      <c r="D19" s="33">
        <f>D13-D15+D16-D17</f>
        <v>0</v>
      </c>
      <c r="E19" s="23"/>
      <c r="F19" s="33">
        <f>F13-F15+F16-F17</f>
        <v>0</v>
      </c>
      <c r="G19" s="23"/>
      <c r="H19" s="33">
        <f>H13-H15+H16-H17</f>
        <v>0</v>
      </c>
      <c r="I19" s="23"/>
      <c r="J19" s="33">
        <f>J13-J15+J16-J17</f>
        <v>0</v>
      </c>
      <c r="K19" s="23"/>
      <c r="L19" s="33">
        <f>L13-L15+L16-L17</f>
        <v>0</v>
      </c>
      <c r="M19" s="235"/>
      <c r="N19" s="234"/>
    </row>
    <row r="20" spans="1:14" ht="12.75" customHeight="1" x14ac:dyDescent="0.2">
      <c r="A20" s="199">
        <f>ROW()</f>
        <v>20</v>
      </c>
      <c r="B20" s="24"/>
      <c r="C20" s="24"/>
      <c r="D20" s="24"/>
      <c r="E20" s="23"/>
      <c r="F20" s="24"/>
      <c r="G20" s="23"/>
      <c r="H20" s="24"/>
      <c r="I20" s="23"/>
      <c r="J20" s="24"/>
      <c r="K20" s="23"/>
      <c r="L20" s="24"/>
      <c r="M20" s="235"/>
      <c r="N20" s="234"/>
    </row>
    <row r="21" spans="1:14" ht="15" customHeight="1" x14ac:dyDescent="0.2">
      <c r="A21" s="199">
        <f>ROW()</f>
        <v>21</v>
      </c>
      <c r="B21" s="24"/>
      <c r="C21" s="24" t="s">
        <v>371</v>
      </c>
      <c r="D21" s="33">
        <f>'S4.RAB Roll-Forward'!N30</f>
        <v>0</v>
      </c>
      <c r="E21" s="23"/>
      <c r="F21" s="36"/>
      <c r="G21" s="23"/>
      <c r="H21" s="36"/>
      <c r="I21" s="23"/>
      <c r="J21" s="36"/>
      <c r="K21" s="23"/>
      <c r="L21" s="36"/>
      <c r="M21" s="235"/>
      <c r="N21" s="234"/>
    </row>
    <row r="22" spans="1:14" ht="12.75" customHeight="1" x14ac:dyDescent="0.2">
      <c r="A22" s="199">
        <f>ROW()</f>
        <v>22</v>
      </c>
      <c r="B22" s="24"/>
      <c r="C22" s="24"/>
      <c r="D22" s="24"/>
      <c r="E22" s="23"/>
      <c r="F22" s="24"/>
      <c r="G22" s="23"/>
      <c r="H22" s="24"/>
      <c r="I22" s="23"/>
      <c r="J22" s="24"/>
      <c r="K22" s="23"/>
      <c r="L22" s="24"/>
      <c r="M22" s="235"/>
      <c r="N22" s="234"/>
    </row>
    <row r="23" spans="1:14" ht="24.95" customHeight="1" x14ac:dyDescent="0.25">
      <c r="A23" s="199">
        <f>ROW()</f>
        <v>23</v>
      </c>
      <c r="B23" s="181" t="s">
        <v>490</v>
      </c>
      <c r="C23" s="23"/>
      <c r="D23" s="23"/>
      <c r="E23" s="23"/>
      <c r="F23" s="23"/>
      <c r="G23" s="23"/>
      <c r="H23" s="23"/>
      <c r="I23" s="23"/>
      <c r="J23" s="24"/>
      <c r="K23" s="23"/>
      <c r="L23" s="24"/>
      <c r="M23" s="241"/>
      <c r="N23" s="234"/>
    </row>
    <row r="24" spans="1:14" ht="30" customHeight="1" x14ac:dyDescent="0.25">
      <c r="A24" s="199">
        <f>ROW()</f>
        <v>24</v>
      </c>
      <c r="B24" s="183" t="s">
        <v>448</v>
      </c>
      <c r="C24" s="24"/>
      <c r="D24" s="24"/>
      <c r="E24" s="23"/>
      <c r="F24" s="24"/>
      <c r="G24" s="23"/>
      <c r="H24" s="23"/>
      <c r="I24" s="24"/>
      <c r="J24" s="23"/>
      <c r="K24" s="24"/>
      <c r="L24" s="23"/>
      <c r="M24" s="235"/>
      <c r="N24" s="234"/>
    </row>
    <row r="25" spans="1:14" ht="12.75" customHeight="1" x14ac:dyDescent="0.2">
      <c r="A25" s="199">
        <f>ROW()</f>
        <v>25</v>
      </c>
      <c r="B25" s="24"/>
      <c r="C25" s="24"/>
      <c r="D25" s="24"/>
      <c r="E25" s="23"/>
      <c r="F25" s="24"/>
      <c r="G25" s="23"/>
      <c r="H25" s="24"/>
      <c r="I25" s="23"/>
      <c r="J25" s="24"/>
      <c r="K25" s="23"/>
      <c r="L25" s="28" t="s">
        <v>257</v>
      </c>
      <c r="M25" s="235"/>
      <c r="N25" s="234"/>
    </row>
    <row r="26" spans="1:14" ht="50.1" customHeight="1" x14ac:dyDescent="0.2">
      <c r="A26" s="199">
        <f>ROW()</f>
        <v>26</v>
      </c>
      <c r="B26" s="24"/>
      <c r="C26" s="81" t="s">
        <v>316</v>
      </c>
      <c r="D26" s="81"/>
      <c r="E26" s="23"/>
      <c r="F26" s="188"/>
      <c r="G26" s="188"/>
      <c r="H26" s="330" t="s">
        <v>317</v>
      </c>
      <c r="I26" s="330"/>
      <c r="J26" s="330"/>
      <c r="K26" s="23"/>
      <c r="L26" s="42" t="s">
        <v>11</v>
      </c>
      <c r="M26" s="235"/>
      <c r="N26" s="234"/>
    </row>
    <row r="27" spans="1:14" ht="15" customHeight="1" x14ac:dyDescent="0.2">
      <c r="A27" s="199">
        <f>ROW()</f>
        <v>27</v>
      </c>
      <c r="B27" s="24"/>
      <c r="C27" s="441"/>
      <c r="D27" s="442"/>
      <c r="E27" s="442"/>
      <c r="F27" s="443"/>
      <c r="G27" s="188"/>
      <c r="H27" s="445" t="s">
        <v>91</v>
      </c>
      <c r="I27" s="446"/>
      <c r="J27" s="447"/>
      <c r="K27" s="23"/>
      <c r="L27" s="206"/>
      <c r="M27" s="235"/>
      <c r="N27" s="234"/>
    </row>
    <row r="28" spans="1:14" ht="15" customHeight="1" x14ac:dyDescent="0.2">
      <c r="A28" s="199">
        <f>ROW()</f>
        <v>28</v>
      </c>
      <c r="B28" s="24"/>
      <c r="C28" s="441"/>
      <c r="D28" s="442"/>
      <c r="E28" s="442"/>
      <c r="F28" s="443"/>
      <c r="G28" s="188"/>
      <c r="H28" s="445" t="s">
        <v>91</v>
      </c>
      <c r="I28" s="446"/>
      <c r="J28" s="447"/>
      <c r="K28" s="23"/>
      <c r="L28" s="206"/>
      <c r="M28" s="235"/>
      <c r="N28" s="234"/>
    </row>
    <row r="29" spans="1:14" ht="15" customHeight="1" x14ac:dyDescent="0.2">
      <c r="A29" s="199">
        <f>ROW()</f>
        <v>29</v>
      </c>
      <c r="B29" s="24"/>
      <c r="C29" s="441"/>
      <c r="D29" s="442"/>
      <c r="E29" s="442"/>
      <c r="F29" s="443"/>
      <c r="G29" s="188"/>
      <c r="H29" s="445" t="s">
        <v>91</v>
      </c>
      <c r="I29" s="446"/>
      <c r="J29" s="447"/>
      <c r="K29" s="23"/>
      <c r="L29" s="206"/>
      <c r="M29" s="235"/>
      <c r="N29" s="234"/>
    </row>
    <row r="30" spans="1:14" ht="15" customHeight="1" x14ac:dyDescent="0.2">
      <c r="A30" s="199">
        <f>ROW()</f>
        <v>30</v>
      </c>
      <c r="B30" s="24"/>
      <c r="C30" s="441"/>
      <c r="D30" s="442"/>
      <c r="E30" s="442"/>
      <c r="F30" s="443"/>
      <c r="G30" s="188"/>
      <c r="H30" s="445" t="s">
        <v>91</v>
      </c>
      <c r="I30" s="446"/>
      <c r="J30" s="447"/>
      <c r="K30" s="23"/>
      <c r="L30" s="206"/>
      <c r="M30" s="235"/>
      <c r="N30" s="234"/>
    </row>
    <row r="31" spans="1:14" ht="15" customHeight="1" x14ac:dyDescent="0.2">
      <c r="A31" s="199">
        <f>ROW()</f>
        <v>31</v>
      </c>
      <c r="B31" s="24"/>
      <c r="C31" s="441"/>
      <c r="D31" s="442"/>
      <c r="E31" s="442"/>
      <c r="F31" s="443"/>
      <c r="G31" s="188"/>
      <c r="H31" s="445" t="s">
        <v>91</v>
      </c>
      <c r="I31" s="446"/>
      <c r="J31" s="447"/>
      <c r="K31" s="23"/>
      <c r="L31" s="206"/>
      <c r="M31" s="235"/>
      <c r="N31" s="234"/>
    </row>
    <row r="32" spans="1:14" ht="15" customHeight="1" x14ac:dyDescent="0.2">
      <c r="A32" s="199">
        <f>ROW()</f>
        <v>32</v>
      </c>
      <c r="B32" s="24"/>
      <c r="C32" s="441"/>
      <c r="D32" s="442"/>
      <c r="E32" s="442"/>
      <c r="F32" s="443"/>
      <c r="G32" s="188"/>
      <c r="H32" s="445" t="s">
        <v>91</v>
      </c>
      <c r="I32" s="446"/>
      <c r="J32" s="447"/>
      <c r="K32" s="23"/>
      <c r="L32" s="206"/>
      <c r="M32" s="235"/>
      <c r="N32" s="234"/>
    </row>
    <row r="33" spans="1:14" ht="15" customHeight="1" x14ac:dyDescent="0.2">
      <c r="A33" s="199">
        <f>ROW()</f>
        <v>33</v>
      </c>
      <c r="B33" s="24"/>
      <c r="C33" s="441"/>
      <c r="D33" s="442"/>
      <c r="E33" s="442"/>
      <c r="F33" s="443"/>
      <c r="G33" s="188"/>
      <c r="H33" s="445" t="s">
        <v>91</v>
      </c>
      <c r="I33" s="446"/>
      <c r="J33" s="447"/>
      <c r="K33" s="23"/>
      <c r="L33" s="206"/>
      <c r="M33" s="235"/>
      <c r="N33" s="234"/>
    </row>
    <row r="34" spans="1:14" ht="12.75" customHeight="1" x14ac:dyDescent="0.2">
      <c r="A34" s="199">
        <f>ROW()</f>
        <v>34</v>
      </c>
      <c r="B34" s="24"/>
      <c r="C34" s="80" t="s">
        <v>488</v>
      </c>
      <c r="D34" s="24"/>
      <c r="E34" s="23"/>
      <c r="F34" s="24"/>
      <c r="G34" s="23"/>
      <c r="H34" s="24"/>
      <c r="I34" s="23"/>
      <c r="J34" s="24"/>
      <c r="K34" s="23"/>
      <c r="L34" s="24"/>
      <c r="M34" s="235"/>
      <c r="N34" s="234"/>
    </row>
    <row r="35" spans="1:14" ht="30" customHeight="1" x14ac:dyDescent="0.2">
      <c r="A35" s="199">
        <f>ROW()</f>
        <v>35</v>
      </c>
      <c r="B35" s="170"/>
      <c r="C35" s="170" t="s">
        <v>409</v>
      </c>
      <c r="D35" s="67"/>
      <c r="E35" s="66"/>
      <c r="F35" s="66"/>
      <c r="G35" s="67"/>
      <c r="H35" s="67"/>
      <c r="I35" s="66"/>
      <c r="J35" s="63"/>
      <c r="K35" s="66"/>
      <c r="L35" s="67"/>
      <c r="M35" s="235"/>
      <c r="N35" s="234"/>
    </row>
    <row r="36" spans="1:14" ht="15" customHeight="1" x14ac:dyDescent="0.2">
      <c r="A36" s="199">
        <f>ROW()</f>
        <v>36</v>
      </c>
      <c r="B36" s="24"/>
      <c r="C36" s="381"/>
      <c r="D36" s="381"/>
      <c r="E36" s="381"/>
      <c r="F36" s="381"/>
      <c r="G36" s="381"/>
      <c r="H36" s="381"/>
      <c r="I36" s="381"/>
      <c r="J36" s="381"/>
      <c r="K36" s="381"/>
      <c r="L36" s="381"/>
      <c r="M36" s="237"/>
      <c r="N36" s="234"/>
    </row>
    <row r="37" spans="1:14" ht="15" customHeight="1" x14ac:dyDescent="0.2">
      <c r="A37" s="199">
        <f>ROW()</f>
        <v>37</v>
      </c>
      <c r="B37" s="24"/>
      <c r="C37" s="381"/>
      <c r="D37" s="381"/>
      <c r="E37" s="381"/>
      <c r="F37" s="381"/>
      <c r="G37" s="381"/>
      <c r="H37" s="381"/>
      <c r="I37" s="381"/>
      <c r="J37" s="381"/>
      <c r="K37" s="381"/>
      <c r="L37" s="381"/>
      <c r="M37" s="237"/>
      <c r="N37" s="234"/>
    </row>
    <row r="38" spans="1:14" ht="15" customHeight="1" x14ac:dyDescent="0.2">
      <c r="A38" s="199">
        <f>ROW()</f>
        <v>38</v>
      </c>
      <c r="B38" s="24"/>
      <c r="C38" s="381"/>
      <c r="D38" s="381"/>
      <c r="E38" s="381"/>
      <c r="F38" s="381"/>
      <c r="G38" s="381"/>
      <c r="H38" s="381"/>
      <c r="I38" s="381"/>
      <c r="J38" s="381"/>
      <c r="K38" s="381"/>
      <c r="L38" s="381"/>
      <c r="M38" s="237"/>
      <c r="N38" s="234"/>
    </row>
    <row r="39" spans="1:14" ht="15" customHeight="1" x14ac:dyDescent="0.2">
      <c r="A39" s="199">
        <f>ROW()</f>
        <v>39</v>
      </c>
      <c r="B39" s="24"/>
      <c r="C39" s="381"/>
      <c r="D39" s="381"/>
      <c r="E39" s="381"/>
      <c r="F39" s="381"/>
      <c r="G39" s="381"/>
      <c r="H39" s="381"/>
      <c r="I39" s="381"/>
      <c r="J39" s="381"/>
      <c r="K39" s="381"/>
      <c r="L39" s="381"/>
      <c r="M39" s="237"/>
      <c r="N39" s="234"/>
    </row>
    <row r="40" spans="1:14" ht="15" customHeight="1" x14ac:dyDescent="0.2">
      <c r="A40" s="199">
        <f>ROW()</f>
        <v>40</v>
      </c>
      <c r="B40" s="24"/>
      <c r="C40" s="381"/>
      <c r="D40" s="381"/>
      <c r="E40" s="381"/>
      <c r="F40" s="381"/>
      <c r="G40" s="381"/>
      <c r="H40" s="381"/>
      <c r="I40" s="381"/>
      <c r="J40" s="381"/>
      <c r="K40" s="381"/>
      <c r="L40" s="381"/>
      <c r="M40" s="237"/>
      <c r="N40" s="234"/>
    </row>
    <row r="41" spans="1:14" ht="15" customHeight="1" x14ac:dyDescent="0.2">
      <c r="A41" s="199">
        <f>ROW()</f>
        <v>41</v>
      </c>
      <c r="B41" s="24"/>
      <c r="C41" s="381"/>
      <c r="D41" s="381"/>
      <c r="E41" s="381"/>
      <c r="F41" s="381"/>
      <c r="G41" s="381"/>
      <c r="H41" s="381"/>
      <c r="I41" s="381"/>
      <c r="J41" s="381"/>
      <c r="K41" s="381"/>
      <c r="L41" s="381"/>
      <c r="M41" s="237"/>
      <c r="N41" s="234"/>
    </row>
    <row r="42" spans="1:14" ht="15" customHeight="1" x14ac:dyDescent="0.2">
      <c r="A42" s="199">
        <f>ROW()</f>
        <v>42</v>
      </c>
      <c r="B42" s="24"/>
      <c r="C42" s="381"/>
      <c r="D42" s="381"/>
      <c r="E42" s="381"/>
      <c r="F42" s="381"/>
      <c r="G42" s="381"/>
      <c r="H42" s="381"/>
      <c r="I42" s="381"/>
      <c r="J42" s="381"/>
      <c r="K42" s="381"/>
      <c r="L42" s="381"/>
      <c r="M42" s="237"/>
      <c r="N42" s="234"/>
    </row>
    <row r="43" spans="1:14" ht="15" customHeight="1" x14ac:dyDescent="0.2">
      <c r="A43" s="199">
        <f>ROW()</f>
        <v>43</v>
      </c>
      <c r="B43" s="24"/>
      <c r="C43" s="381"/>
      <c r="D43" s="381"/>
      <c r="E43" s="381"/>
      <c r="F43" s="381"/>
      <c r="G43" s="381"/>
      <c r="H43" s="381"/>
      <c r="I43" s="381"/>
      <c r="J43" s="381"/>
      <c r="K43" s="381"/>
      <c r="L43" s="381"/>
      <c r="M43" s="237"/>
      <c r="N43" s="234"/>
    </row>
    <row r="44" spans="1:14" ht="15" customHeight="1" x14ac:dyDescent="0.2">
      <c r="A44" s="199">
        <f>ROW()</f>
        <v>44</v>
      </c>
      <c r="B44" s="24"/>
      <c r="C44" s="381"/>
      <c r="D44" s="381"/>
      <c r="E44" s="381"/>
      <c r="F44" s="381"/>
      <c r="G44" s="381"/>
      <c r="H44" s="381"/>
      <c r="I44" s="381"/>
      <c r="J44" s="381"/>
      <c r="K44" s="381"/>
      <c r="L44" s="381"/>
      <c r="M44" s="237"/>
      <c r="N44" s="234"/>
    </row>
    <row r="45" spans="1:14" ht="15" customHeight="1" x14ac:dyDescent="0.2">
      <c r="A45" s="199">
        <f>ROW()</f>
        <v>45</v>
      </c>
      <c r="B45" s="24"/>
      <c r="C45" s="381"/>
      <c r="D45" s="381"/>
      <c r="E45" s="381"/>
      <c r="F45" s="381"/>
      <c r="G45" s="381"/>
      <c r="H45" s="381"/>
      <c r="I45" s="381"/>
      <c r="J45" s="381"/>
      <c r="K45" s="381"/>
      <c r="L45" s="381"/>
      <c r="M45" s="237"/>
      <c r="N45" s="234"/>
    </row>
    <row r="46" spans="1:14" ht="15" customHeight="1" x14ac:dyDescent="0.2">
      <c r="A46" s="199">
        <f>ROW()</f>
        <v>46</v>
      </c>
      <c r="B46" s="24"/>
      <c r="C46" s="381"/>
      <c r="D46" s="381"/>
      <c r="E46" s="381"/>
      <c r="F46" s="381"/>
      <c r="G46" s="381"/>
      <c r="H46" s="381"/>
      <c r="I46" s="381"/>
      <c r="J46" s="381"/>
      <c r="K46" s="381"/>
      <c r="L46" s="381"/>
      <c r="M46" s="237"/>
      <c r="N46" s="234"/>
    </row>
    <row r="47" spans="1:14" ht="15" customHeight="1" x14ac:dyDescent="0.2">
      <c r="A47" s="199">
        <f>ROW()</f>
        <v>47</v>
      </c>
      <c r="B47" s="24"/>
      <c r="C47" s="381"/>
      <c r="D47" s="381"/>
      <c r="E47" s="381"/>
      <c r="F47" s="381"/>
      <c r="G47" s="381"/>
      <c r="H47" s="381"/>
      <c r="I47" s="381"/>
      <c r="J47" s="381"/>
      <c r="K47" s="381"/>
      <c r="L47" s="381"/>
      <c r="M47" s="237"/>
      <c r="N47" s="234"/>
    </row>
    <row r="48" spans="1:14" ht="15" customHeight="1" x14ac:dyDescent="0.2">
      <c r="A48" s="199">
        <f>ROW()</f>
        <v>48</v>
      </c>
      <c r="B48" s="24"/>
      <c r="C48" s="381"/>
      <c r="D48" s="381"/>
      <c r="E48" s="381"/>
      <c r="F48" s="381"/>
      <c r="G48" s="381"/>
      <c r="H48" s="381"/>
      <c r="I48" s="381"/>
      <c r="J48" s="381"/>
      <c r="K48" s="381"/>
      <c r="L48" s="381"/>
      <c r="M48" s="237"/>
      <c r="N48" s="234"/>
    </row>
    <row r="49" spans="1:14" ht="15" customHeight="1" x14ac:dyDescent="0.2">
      <c r="A49" s="199">
        <f>ROW()</f>
        <v>49</v>
      </c>
      <c r="B49" s="24"/>
      <c r="C49" s="381"/>
      <c r="D49" s="381"/>
      <c r="E49" s="381"/>
      <c r="F49" s="381"/>
      <c r="G49" s="381"/>
      <c r="H49" s="381"/>
      <c r="I49" s="381"/>
      <c r="J49" s="381"/>
      <c r="K49" s="381"/>
      <c r="L49" s="381"/>
      <c r="M49" s="237"/>
      <c r="N49" s="234"/>
    </row>
    <row r="50" spans="1:14" ht="15" customHeight="1" x14ac:dyDescent="0.2">
      <c r="A50" s="199">
        <f>ROW()</f>
        <v>50</v>
      </c>
      <c r="B50" s="24"/>
      <c r="C50" s="381"/>
      <c r="D50" s="381"/>
      <c r="E50" s="381"/>
      <c r="F50" s="381"/>
      <c r="G50" s="381"/>
      <c r="H50" s="381"/>
      <c r="I50" s="381"/>
      <c r="J50" s="381"/>
      <c r="K50" s="381"/>
      <c r="L50" s="381"/>
      <c r="M50" s="237"/>
      <c r="N50" s="234"/>
    </row>
    <row r="51" spans="1:14" ht="15" customHeight="1" x14ac:dyDescent="0.2">
      <c r="A51" s="199">
        <f>ROW()</f>
        <v>51</v>
      </c>
      <c r="B51" s="24"/>
      <c r="C51" s="381"/>
      <c r="D51" s="381"/>
      <c r="E51" s="381"/>
      <c r="F51" s="381"/>
      <c r="G51" s="381"/>
      <c r="H51" s="381"/>
      <c r="I51" s="381"/>
      <c r="J51" s="381"/>
      <c r="K51" s="381"/>
      <c r="L51" s="381"/>
      <c r="M51" s="237"/>
      <c r="N51" s="234"/>
    </row>
    <row r="52" spans="1:14" ht="15" customHeight="1" x14ac:dyDescent="0.2">
      <c r="A52" s="199">
        <f>ROW()</f>
        <v>52</v>
      </c>
      <c r="B52" s="24"/>
      <c r="C52" s="381"/>
      <c r="D52" s="381"/>
      <c r="E52" s="381"/>
      <c r="F52" s="381"/>
      <c r="G52" s="381"/>
      <c r="H52" s="381"/>
      <c r="I52" s="381"/>
      <c r="J52" s="381"/>
      <c r="K52" s="381"/>
      <c r="L52" s="381"/>
      <c r="M52" s="237"/>
      <c r="N52" s="234"/>
    </row>
    <row r="53" spans="1:14" ht="15" customHeight="1" x14ac:dyDescent="0.2">
      <c r="A53" s="199">
        <f>ROW()</f>
        <v>53</v>
      </c>
      <c r="B53" s="24"/>
      <c r="C53" s="381"/>
      <c r="D53" s="381"/>
      <c r="E53" s="381"/>
      <c r="F53" s="381"/>
      <c r="G53" s="381"/>
      <c r="H53" s="381"/>
      <c r="I53" s="381"/>
      <c r="J53" s="381"/>
      <c r="K53" s="381"/>
      <c r="L53" s="381"/>
      <c r="M53" s="237"/>
      <c r="N53" s="234"/>
    </row>
    <row r="54" spans="1:14" ht="15" customHeight="1" x14ac:dyDescent="0.2">
      <c r="A54" s="199">
        <f>ROW()</f>
        <v>54</v>
      </c>
      <c r="B54" s="24"/>
      <c r="C54" s="381"/>
      <c r="D54" s="381"/>
      <c r="E54" s="381"/>
      <c r="F54" s="381"/>
      <c r="G54" s="381"/>
      <c r="H54" s="381"/>
      <c r="I54" s="381"/>
      <c r="J54" s="381"/>
      <c r="K54" s="381"/>
      <c r="L54" s="381"/>
      <c r="M54" s="237"/>
      <c r="N54" s="234"/>
    </row>
    <row r="55" spans="1:14" ht="12.75" customHeight="1" x14ac:dyDescent="0.2">
      <c r="A55" s="200">
        <f>ROW()</f>
        <v>55</v>
      </c>
      <c r="B55" s="39"/>
      <c r="C55" s="39"/>
      <c r="D55" s="39"/>
      <c r="E55" s="40"/>
      <c r="F55" s="39"/>
      <c r="G55" s="40"/>
      <c r="H55" s="39"/>
      <c r="I55" s="40"/>
      <c r="J55" s="39"/>
      <c r="K55" s="40"/>
      <c r="L55" s="39"/>
      <c r="M55" s="236" t="s">
        <v>556</v>
      </c>
      <c r="N55" s="234"/>
    </row>
  </sheetData>
  <sheetProtection formatColumns="0" formatRows="0"/>
  <mergeCells count="18">
    <mergeCell ref="H28:J28"/>
    <mergeCell ref="C28:F28"/>
    <mergeCell ref="C29:F29"/>
    <mergeCell ref="C30:F30"/>
    <mergeCell ref="C31:F31"/>
    <mergeCell ref="C36:L54"/>
    <mergeCell ref="F2:L2"/>
    <mergeCell ref="F3:L3"/>
    <mergeCell ref="C12:C13"/>
    <mergeCell ref="H33:J33"/>
    <mergeCell ref="C27:F27"/>
    <mergeCell ref="C32:F32"/>
    <mergeCell ref="C33:F33"/>
    <mergeCell ref="H29:J29"/>
    <mergeCell ref="H30:J30"/>
    <mergeCell ref="H31:J31"/>
    <mergeCell ref="H32:J32"/>
    <mergeCell ref="H27:J27"/>
  </mergeCells>
  <phoneticPr fontId="1" type="noConversion"/>
  <dataValidations count="3">
    <dataValidation type="list" allowBlank="1" showInputMessage="1" showErrorMessage="1" sqref="H27:J33">
      <formula1>"[Select one],Net income, Total operational expenditure, Depreciation, Revaluations, Tax expense, Property plant &amp; equipment"</formula1>
    </dataValidation>
    <dataValidation allowBlank="1" showInputMessage="1" promptTitle="Short text entry cell" prompt=" " sqref="C27:F33"/>
    <dataValidation type="custom" allowBlank="1" showInputMessage="1" showErrorMessage="1" errorTitle="Thousands of dollars" error="Numeric values are accepted" promptTitle="Thousands of dollars" sqref="J21 F9 H9 J9 L9 F11 H11 J11 L11 F15:F17 H15:H17 J15:J17 L15:L17 F21 H21 L21 L27:L33">
      <formula1>ISNUMBER(F9)</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5"/>
    <pageSetUpPr fitToPage="1"/>
  </sheetPr>
  <dimension ref="A1:Z203"/>
  <sheetViews>
    <sheetView showGridLines="0" view="pageBreakPreview" zoomScaleNormal="100" zoomScaleSheetLayoutView="100" workbookViewId="0"/>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33"/>
      <c r="T1" s="234"/>
      <c r="U1"/>
      <c r="V1"/>
      <c r="W1"/>
      <c r="X1"/>
      <c r="Y1"/>
      <c r="Z1"/>
    </row>
    <row r="2" spans="1:26" s="10" customFormat="1" ht="16.5" customHeight="1" x14ac:dyDescent="0.25">
      <c r="A2" s="18"/>
      <c r="B2" s="21"/>
      <c r="C2" s="19"/>
      <c r="D2" s="19"/>
      <c r="E2" s="21"/>
      <c r="F2" s="19"/>
      <c r="G2" s="21"/>
      <c r="H2" s="19"/>
      <c r="I2" s="21"/>
      <c r="J2" s="21"/>
      <c r="K2" s="177" t="s">
        <v>191</v>
      </c>
      <c r="L2" s="379" t="str">
        <f>IF(NOT(ISBLANK('Annual CoverSheet'!$C$8)),'Annual CoverSheet'!$C$8,"")</f>
        <v>Airport Company</v>
      </c>
      <c r="M2" s="379"/>
      <c r="N2" s="379"/>
      <c r="O2" s="379"/>
      <c r="P2" s="379"/>
      <c r="Q2" s="379"/>
      <c r="R2" s="379"/>
      <c r="S2" s="191"/>
      <c r="T2" s="234"/>
      <c r="U2"/>
      <c r="V2"/>
      <c r="W2"/>
      <c r="X2"/>
      <c r="Y2"/>
      <c r="Z2"/>
    </row>
    <row r="3" spans="1:26" s="10" customFormat="1" ht="16.5" customHeight="1" x14ac:dyDescent="0.25">
      <c r="A3" s="18"/>
      <c r="B3" s="21"/>
      <c r="C3" s="19"/>
      <c r="D3" s="19"/>
      <c r="E3" s="21"/>
      <c r="F3" s="19"/>
      <c r="G3" s="21"/>
      <c r="H3" s="19"/>
      <c r="I3" s="21"/>
      <c r="J3" s="21"/>
      <c r="K3" s="177" t="s">
        <v>192</v>
      </c>
      <c r="L3" s="380">
        <f>IF(ISNUMBER('Annual CoverSheet'!$C$12),'Annual CoverSheet'!$C$12,"")</f>
        <v>40633</v>
      </c>
      <c r="M3" s="380"/>
      <c r="N3" s="380"/>
      <c r="O3" s="380"/>
      <c r="P3" s="380"/>
      <c r="Q3" s="380"/>
      <c r="R3" s="380"/>
      <c r="S3" s="191"/>
      <c r="T3" s="234"/>
      <c r="U3"/>
      <c r="V3"/>
      <c r="W3"/>
      <c r="X3"/>
      <c r="Y3"/>
      <c r="Z3"/>
    </row>
    <row r="4" spans="1:26" s="10" customFormat="1" ht="20.25" customHeight="1" x14ac:dyDescent="0.25">
      <c r="A4" s="165" t="s">
        <v>449</v>
      </c>
      <c r="B4" s="19"/>
      <c r="C4" s="19"/>
      <c r="D4" s="19"/>
      <c r="E4" s="19"/>
      <c r="F4" s="19"/>
      <c r="G4" s="19"/>
      <c r="H4" s="19"/>
      <c r="I4" s="19"/>
      <c r="J4" s="19"/>
      <c r="K4" s="19"/>
      <c r="L4" s="19"/>
      <c r="M4" s="19"/>
      <c r="N4" s="19"/>
      <c r="O4" s="19"/>
      <c r="P4" s="19"/>
      <c r="Q4" s="19"/>
      <c r="R4" s="19"/>
      <c r="S4" s="191"/>
      <c r="T4" s="234"/>
      <c r="U4"/>
      <c r="V4"/>
      <c r="W4"/>
      <c r="X4"/>
      <c r="Y4"/>
      <c r="Z4"/>
    </row>
    <row r="5" spans="1:26" s="10" customFormat="1" x14ac:dyDescent="0.2">
      <c r="A5" s="198" t="s">
        <v>589</v>
      </c>
      <c r="B5" s="22" t="s">
        <v>686</v>
      </c>
      <c r="C5" s="19"/>
      <c r="D5" s="19"/>
      <c r="E5" s="19"/>
      <c r="F5" s="19"/>
      <c r="G5" s="19"/>
      <c r="H5" s="19"/>
      <c r="I5" s="19"/>
      <c r="J5" s="19"/>
      <c r="K5" s="19"/>
      <c r="L5" s="19"/>
      <c r="M5" s="19"/>
      <c r="N5" s="19"/>
      <c r="O5" s="19"/>
      <c r="P5" s="19"/>
      <c r="Q5" s="19"/>
      <c r="R5" s="19"/>
      <c r="S5" s="191"/>
      <c r="T5" s="234"/>
      <c r="U5"/>
      <c r="V5"/>
      <c r="W5"/>
      <c r="X5"/>
      <c r="Y5"/>
      <c r="Z5"/>
    </row>
    <row r="6" spans="1:26" ht="24.95" customHeight="1" x14ac:dyDescent="0.25">
      <c r="A6" s="199">
        <f>ROW()</f>
        <v>6</v>
      </c>
      <c r="B6" s="181" t="s">
        <v>499</v>
      </c>
      <c r="C6" s="188"/>
      <c r="D6" s="24"/>
      <c r="E6" s="23"/>
      <c r="F6" s="24"/>
      <c r="G6" s="23"/>
      <c r="H6" s="24"/>
      <c r="I6" s="23"/>
      <c r="J6" s="24"/>
      <c r="K6" s="23"/>
      <c r="L6" s="24"/>
      <c r="M6" s="23"/>
      <c r="N6" s="24"/>
      <c r="O6" s="23"/>
      <c r="P6" s="24"/>
      <c r="Q6" s="23"/>
      <c r="R6" s="28" t="s">
        <v>257</v>
      </c>
      <c r="S6" s="235"/>
      <c r="T6" s="234"/>
    </row>
    <row r="7" spans="1:26" ht="50.1" customHeight="1" x14ac:dyDescent="0.2">
      <c r="A7" s="199">
        <f>ROW()</f>
        <v>7</v>
      </c>
      <c r="B7" s="23"/>
      <c r="C7" s="24"/>
      <c r="D7" s="24"/>
      <c r="E7" s="23"/>
      <c r="F7" s="24"/>
      <c r="G7" s="23"/>
      <c r="H7" s="42" t="s">
        <v>326</v>
      </c>
      <c r="I7" s="23"/>
      <c r="J7" s="42" t="s">
        <v>313</v>
      </c>
      <c r="K7" s="23"/>
      <c r="L7" s="42" t="s">
        <v>336</v>
      </c>
      <c r="M7" s="23"/>
      <c r="N7" s="42" t="s">
        <v>123</v>
      </c>
      <c r="O7" s="23"/>
      <c r="P7" s="42" t="s">
        <v>46</v>
      </c>
      <c r="Q7" s="23"/>
      <c r="R7" s="42" t="s">
        <v>193</v>
      </c>
      <c r="S7" s="235"/>
      <c r="T7" s="234"/>
    </row>
    <row r="8" spans="1:26" x14ac:dyDescent="0.2">
      <c r="A8" s="199">
        <f>ROW()</f>
        <v>8</v>
      </c>
      <c r="B8" s="23"/>
      <c r="C8" s="172" t="s">
        <v>308</v>
      </c>
      <c r="D8" s="24"/>
      <c r="E8" s="24"/>
      <c r="F8" s="24"/>
      <c r="G8" s="23"/>
      <c r="H8" s="24"/>
      <c r="I8" s="23"/>
      <c r="J8" s="24"/>
      <c r="K8" s="23"/>
      <c r="L8" s="24"/>
      <c r="M8" s="23"/>
      <c r="N8" s="24"/>
      <c r="O8" s="23"/>
      <c r="P8" s="24"/>
      <c r="Q8" s="23"/>
      <c r="R8" s="108"/>
      <c r="S8" s="235"/>
      <c r="T8" s="234"/>
    </row>
    <row r="9" spans="1:26" ht="15" customHeight="1" x14ac:dyDescent="0.2">
      <c r="A9" s="199">
        <f>ROW()</f>
        <v>9</v>
      </c>
      <c r="B9" s="23"/>
      <c r="C9" s="24"/>
      <c r="D9" s="43" t="s">
        <v>177</v>
      </c>
      <c r="E9" s="23"/>
      <c r="F9" s="24"/>
      <c r="G9" s="23"/>
      <c r="H9" s="36"/>
      <c r="I9" s="23"/>
      <c r="J9" s="36"/>
      <c r="K9" s="23"/>
      <c r="L9" s="36"/>
      <c r="M9" s="23"/>
      <c r="N9" s="33">
        <f>H9+J9+L9</f>
        <v>0</v>
      </c>
      <c r="O9" s="23"/>
      <c r="P9" s="24"/>
      <c r="Q9" s="23"/>
      <c r="R9" s="33">
        <f>N9</f>
        <v>0</v>
      </c>
      <c r="S9" s="235"/>
      <c r="T9" s="234"/>
    </row>
    <row r="10" spans="1:26" ht="15" customHeight="1" x14ac:dyDescent="0.2">
      <c r="A10" s="199">
        <f>ROW()</f>
        <v>10</v>
      </c>
      <c r="B10" s="23"/>
      <c r="C10" s="24"/>
      <c r="D10" s="43" t="s">
        <v>178</v>
      </c>
      <c r="E10" s="23"/>
      <c r="F10" s="24"/>
      <c r="G10" s="23"/>
      <c r="H10" s="36"/>
      <c r="I10" s="23"/>
      <c r="J10" s="36"/>
      <c r="K10" s="23"/>
      <c r="L10" s="36"/>
      <c r="M10" s="23"/>
      <c r="N10" s="33">
        <f>H10+J10+L10</f>
        <v>0</v>
      </c>
      <c r="O10" s="23"/>
      <c r="P10" s="36"/>
      <c r="Q10" s="23"/>
      <c r="R10" s="33">
        <f>N10+P10</f>
        <v>0</v>
      </c>
      <c r="S10" s="235"/>
      <c r="T10" s="234"/>
    </row>
    <row r="11" spans="1:26" ht="15" customHeight="1" x14ac:dyDescent="0.2">
      <c r="A11" s="199">
        <f>ROW()</f>
        <v>11</v>
      </c>
      <c r="B11" s="23"/>
      <c r="C11" s="24"/>
      <c r="D11" s="30" t="s">
        <v>134</v>
      </c>
      <c r="E11" s="23"/>
      <c r="F11" s="24"/>
      <c r="G11" s="23"/>
      <c r="H11" s="23"/>
      <c r="I11" s="23"/>
      <c r="J11" s="23"/>
      <c r="K11" s="23"/>
      <c r="L11" s="23"/>
      <c r="M11" s="23"/>
      <c r="N11" s="33">
        <f>SUM(N9:N10)</f>
        <v>0</v>
      </c>
      <c r="O11" s="23"/>
      <c r="P11" s="23"/>
      <c r="Q11" s="23"/>
      <c r="R11" s="34"/>
      <c r="S11" s="235"/>
      <c r="T11" s="234"/>
    </row>
    <row r="12" spans="1:26" ht="18" customHeight="1" x14ac:dyDescent="0.2">
      <c r="A12" s="199">
        <f>ROW()</f>
        <v>12</v>
      </c>
      <c r="B12" s="23"/>
      <c r="C12" s="172" t="s">
        <v>309</v>
      </c>
      <c r="D12" s="24"/>
      <c r="E12" s="24"/>
      <c r="F12" s="24"/>
      <c r="G12" s="23"/>
      <c r="H12" s="24"/>
      <c r="I12" s="23"/>
      <c r="J12" s="24"/>
      <c r="K12" s="23"/>
      <c r="L12" s="24"/>
      <c r="M12" s="23"/>
      <c r="N12" s="24"/>
      <c r="O12" s="23"/>
      <c r="P12" s="24"/>
      <c r="Q12" s="23"/>
      <c r="R12" s="24"/>
      <c r="S12" s="235"/>
      <c r="T12" s="234"/>
    </row>
    <row r="13" spans="1:26" ht="15" customHeight="1" x14ac:dyDescent="0.2">
      <c r="A13" s="199">
        <f>ROW()</f>
        <v>13</v>
      </c>
      <c r="B13" s="23"/>
      <c r="C13" s="24"/>
      <c r="D13" s="43" t="s">
        <v>177</v>
      </c>
      <c r="E13" s="23"/>
      <c r="F13" s="24"/>
      <c r="G13" s="23"/>
      <c r="H13" s="36"/>
      <c r="I13" s="23"/>
      <c r="J13" s="36"/>
      <c r="K13" s="23"/>
      <c r="L13" s="36"/>
      <c r="M13" s="23"/>
      <c r="N13" s="33">
        <f>H13+J13+L13</f>
        <v>0</v>
      </c>
      <c r="O13" s="23"/>
      <c r="P13" s="24"/>
      <c r="Q13" s="23"/>
      <c r="R13" s="33">
        <f>N13</f>
        <v>0</v>
      </c>
      <c r="S13" s="235"/>
      <c r="T13" s="234"/>
    </row>
    <row r="14" spans="1:26" ht="15" customHeight="1" x14ac:dyDescent="0.2">
      <c r="A14" s="199">
        <f>ROW()</f>
        <v>14</v>
      </c>
      <c r="B14" s="23"/>
      <c r="C14" s="24"/>
      <c r="D14" s="43" t="s">
        <v>178</v>
      </c>
      <c r="E14" s="23"/>
      <c r="F14" s="24"/>
      <c r="G14" s="23"/>
      <c r="H14" s="36"/>
      <c r="I14" s="23"/>
      <c r="J14" s="36"/>
      <c r="K14" s="23"/>
      <c r="L14" s="36"/>
      <c r="M14" s="23"/>
      <c r="N14" s="33">
        <f>H14+J14+L14</f>
        <v>0</v>
      </c>
      <c r="O14" s="23"/>
      <c r="P14" s="36"/>
      <c r="Q14" s="23"/>
      <c r="R14" s="33">
        <f>N14+P14</f>
        <v>0</v>
      </c>
      <c r="S14" s="235"/>
      <c r="T14" s="234"/>
    </row>
    <row r="15" spans="1:26" ht="15" customHeight="1" x14ac:dyDescent="0.2">
      <c r="A15" s="199">
        <f>ROW()</f>
        <v>15</v>
      </c>
      <c r="B15" s="23"/>
      <c r="C15" s="24"/>
      <c r="D15" s="30" t="s">
        <v>135</v>
      </c>
      <c r="E15" s="23"/>
      <c r="F15" s="24"/>
      <c r="G15" s="23"/>
      <c r="H15" s="23"/>
      <c r="I15" s="23"/>
      <c r="J15" s="23"/>
      <c r="K15" s="23"/>
      <c r="L15" s="23"/>
      <c r="M15" s="23"/>
      <c r="N15" s="33">
        <f>SUM(N13:N14)</f>
        <v>0</v>
      </c>
      <c r="O15" s="23"/>
      <c r="P15" s="23"/>
      <c r="Q15" s="23"/>
      <c r="R15" s="34"/>
      <c r="S15" s="235"/>
      <c r="T15" s="234"/>
    </row>
    <row r="16" spans="1:26" ht="18" customHeight="1" x14ac:dyDescent="0.2">
      <c r="A16" s="199">
        <f>ROW()</f>
        <v>16</v>
      </c>
      <c r="B16" s="23"/>
      <c r="C16" s="172" t="s">
        <v>93</v>
      </c>
      <c r="D16" s="24"/>
      <c r="E16" s="24"/>
      <c r="F16" s="24"/>
      <c r="G16" s="23"/>
      <c r="H16" s="24"/>
      <c r="I16" s="23"/>
      <c r="J16" s="24"/>
      <c r="K16" s="23"/>
      <c r="L16" s="24"/>
      <c r="M16" s="23"/>
      <c r="N16" s="24"/>
      <c r="O16" s="23"/>
      <c r="P16" s="24"/>
      <c r="Q16" s="23"/>
      <c r="R16" s="24"/>
      <c r="S16" s="235"/>
      <c r="T16" s="234"/>
    </row>
    <row r="17" spans="1:20" ht="15" customHeight="1" x14ac:dyDescent="0.2">
      <c r="A17" s="199">
        <f>ROW()</f>
        <v>17</v>
      </c>
      <c r="B17" s="23"/>
      <c r="C17" s="24"/>
      <c r="D17" s="43" t="s">
        <v>177</v>
      </c>
      <c r="E17" s="23"/>
      <c r="F17" s="24"/>
      <c r="G17" s="23"/>
      <c r="H17" s="36"/>
      <c r="I17" s="23"/>
      <c r="J17" s="36"/>
      <c r="K17" s="23"/>
      <c r="L17" s="36"/>
      <c r="M17" s="23"/>
      <c r="N17" s="33">
        <f>H17+J17+L17</f>
        <v>0</v>
      </c>
      <c r="O17" s="23"/>
      <c r="P17" s="24"/>
      <c r="Q17" s="23"/>
      <c r="R17" s="33">
        <f>N17</f>
        <v>0</v>
      </c>
      <c r="S17" s="235"/>
      <c r="T17" s="234"/>
    </row>
    <row r="18" spans="1:20" ht="15" customHeight="1" x14ac:dyDescent="0.2">
      <c r="A18" s="199">
        <f>ROW()</f>
        <v>18</v>
      </c>
      <c r="B18" s="23"/>
      <c r="C18" s="24"/>
      <c r="D18" s="43" t="s">
        <v>178</v>
      </c>
      <c r="E18" s="23"/>
      <c r="F18" s="24"/>
      <c r="G18" s="23"/>
      <c r="H18" s="36"/>
      <c r="I18" s="23"/>
      <c r="J18" s="36"/>
      <c r="K18" s="23"/>
      <c r="L18" s="36"/>
      <c r="M18" s="23"/>
      <c r="N18" s="33">
        <f>H18+J18+L18</f>
        <v>0</v>
      </c>
      <c r="O18" s="23"/>
      <c r="P18" s="36"/>
      <c r="Q18" s="23"/>
      <c r="R18" s="33">
        <f>N18+P18</f>
        <v>0</v>
      </c>
      <c r="S18" s="235"/>
      <c r="T18" s="234"/>
    </row>
    <row r="19" spans="1:20" ht="15" customHeight="1" x14ac:dyDescent="0.2">
      <c r="A19" s="199">
        <f>ROW()</f>
        <v>19</v>
      </c>
      <c r="B19" s="23"/>
      <c r="C19" s="24"/>
      <c r="D19" s="174" t="s">
        <v>136</v>
      </c>
      <c r="E19" s="23"/>
      <c r="F19" s="24"/>
      <c r="G19" s="23"/>
      <c r="H19" s="23"/>
      <c r="I19" s="23"/>
      <c r="J19" s="23"/>
      <c r="K19" s="23"/>
      <c r="L19" s="23"/>
      <c r="M19" s="23"/>
      <c r="N19" s="33">
        <f>SUM(N17:N18)</f>
        <v>0</v>
      </c>
      <c r="O19" s="23"/>
      <c r="P19" s="23"/>
      <c r="Q19" s="23"/>
      <c r="R19" s="34"/>
      <c r="S19" s="235"/>
      <c r="T19" s="234"/>
    </row>
    <row r="20" spans="1:20" ht="23.25" customHeight="1" x14ac:dyDescent="0.2">
      <c r="A20" s="199">
        <f>ROW()</f>
        <v>20</v>
      </c>
      <c r="B20" s="23"/>
      <c r="C20" s="172" t="s">
        <v>94</v>
      </c>
      <c r="D20" s="24"/>
      <c r="E20" s="24"/>
      <c r="F20" s="24"/>
      <c r="G20" s="23"/>
      <c r="H20" s="24"/>
      <c r="I20" s="23"/>
      <c r="J20" s="24"/>
      <c r="K20" s="23"/>
      <c r="L20" s="24"/>
      <c r="M20" s="23"/>
      <c r="N20" s="24"/>
      <c r="O20" s="23"/>
      <c r="P20" s="24"/>
      <c r="Q20" s="23"/>
      <c r="R20" s="24"/>
      <c r="S20" s="235"/>
      <c r="T20" s="234"/>
    </row>
    <row r="21" spans="1:20" ht="15" customHeight="1" x14ac:dyDescent="0.2">
      <c r="A21" s="199">
        <f>ROW()</f>
        <v>21</v>
      </c>
      <c r="B21" s="23"/>
      <c r="C21" s="24"/>
      <c r="D21" s="43" t="s">
        <v>177</v>
      </c>
      <c r="E21" s="23"/>
      <c r="F21" s="24"/>
      <c r="G21" s="23"/>
      <c r="H21" s="36"/>
      <c r="I21" s="23"/>
      <c r="J21" s="36"/>
      <c r="K21" s="23"/>
      <c r="L21" s="36"/>
      <c r="M21" s="23"/>
      <c r="N21" s="33">
        <f>H21+J21+L21</f>
        <v>0</v>
      </c>
      <c r="O21" s="23"/>
      <c r="P21" s="24"/>
      <c r="Q21" s="23"/>
      <c r="R21" s="33">
        <f>N21</f>
        <v>0</v>
      </c>
      <c r="S21" s="235"/>
      <c r="T21" s="234"/>
    </row>
    <row r="22" spans="1:20" ht="15" customHeight="1" x14ac:dyDescent="0.2">
      <c r="A22" s="199">
        <f>ROW()</f>
        <v>22</v>
      </c>
      <c r="B22" s="23"/>
      <c r="C22" s="24"/>
      <c r="D22" s="43" t="s">
        <v>178</v>
      </c>
      <c r="E22" s="23"/>
      <c r="F22" s="24"/>
      <c r="G22" s="23"/>
      <c r="H22" s="36"/>
      <c r="I22" s="23"/>
      <c r="J22" s="36"/>
      <c r="K22" s="23"/>
      <c r="L22" s="36"/>
      <c r="M22" s="23"/>
      <c r="N22" s="33">
        <f>H22+J22+L22</f>
        <v>0</v>
      </c>
      <c r="O22" s="23"/>
      <c r="P22" s="36"/>
      <c r="Q22" s="23"/>
      <c r="R22" s="33">
        <f>N22+P22</f>
        <v>0</v>
      </c>
      <c r="S22" s="235"/>
      <c r="T22" s="234"/>
    </row>
    <row r="23" spans="1:20" ht="15" customHeight="1" x14ac:dyDescent="0.2">
      <c r="A23" s="199">
        <f>ROW()</f>
        <v>23</v>
      </c>
      <c r="B23" s="23"/>
      <c r="C23" s="24"/>
      <c r="D23" s="174" t="s">
        <v>137</v>
      </c>
      <c r="E23" s="23"/>
      <c r="F23" s="24"/>
      <c r="G23" s="23"/>
      <c r="H23" s="23"/>
      <c r="I23" s="23"/>
      <c r="J23" s="23"/>
      <c r="K23" s="23"/>
      <c r="L23" s="23"/>
      <c r="M23" s="23"/>
      <c r="N23" s="33">
        <f>SUM(N21:N22)</f>
        <v>0</v>
      </c>
      <c r="O23" s="23"/>
      <c r="P23" s="23"/>
      <c r="Q23" s="23"/>
      <c r="R23" s="34"/>
      <c r="S23" s="235"/>
      <c r="T23" s="234"/>
    </row>
    <row r="24" spans="1:20" x14ac:dyDescent="0.2">
      <c r="A24" s="199">
        <f>ROW()</f>
        <v>24</v>
      </c>
      <c r="B24" s="23"/>
      <c r="C24" s="24"/>
      <c r="D24" s="24"/>
      <c r="E24" s="23"/>
      <c r="F24" s="24"/>
      <c r="G24" s="23"/>
      <c r="H24" s="24"/>
      <c r="I24" s="23"/>
      <c r="J24" s="24"/>
      <c r="K24" s="23"/>
      <c r="L24" s="24"/>
      <c r="M24" s="23"/>
      <c r="N24" s="24"/>
      <c r="O24" s="23"/>
      <c r="P24" s="24"/>
      <c r="Q24" s="23"/>
      <c r="R24" s="24"/>
      <c r="S24" s="235"/>
      <c r="T24" s="234"/>
    </row>
    <row r="25" spans="1:20" ht="15" customHeight="1" x14ac:dyDescent="0.2">
      <c r="A25" s="199">
        <f>ROW()</f>
        <v>25</v>
      </c>
      <c r="B25" s="23"/>
      <c r="C25" s="24"/>
      <c r="D25" s="24" t="s">
        <v>179</v>
      </c>
      <c r="E25" s="23"/>
      <c r="F25" s="24"/>
      <c r="G25" s="23"/>
      <c r="H25" s="33">
        <f>H9+H13+H17+H21</f>
        <v>0</v>
      </c>
      <c r="I25" s="23"/>
      <c r="J25" s="33">
        <f>J9+J13+J17+J21</f>
        <v>0</v>
      </c>
      <c r="K25" s="23"/>
      <c r="L25" s="33">
        <f>L9+L13+L17+L21</f>
        <v>0</v>
      </c>
      <c r="M25" s="23"/>
      <c r="N25" s="33">
        <f>N9+N13+N17+N21</f>
        <v>0</v>
      </c>
      <c r="O25" s="23"/>
      <c r="P25" s="24"/>
      <c r="Q25" s="23"/>
      <c r="R25" s="33">
        <f>R9+R13+R17+R21</f>
        <v>0</v>
      </c>
      <c r="S25" s="235"/>
      <c r="T25" s="234"/>
    </row>
    <row r="26" spans="1:20" ht="15" customHeight="1" x14ac:dyDescent="0.2">
      <c r="A26" s="199">
        <f>ROW()</f>
        <v>26</v>
      </c>
      <c r="B26" s="23"/>
      <c r="C26" s="24"/>
      <c r="D26" s="24" t="s">
        <v>180</v>
      </c>
      <c r="E26" s="23"/>
      <c r="F26" s="24"/>
      <c r="G26" s="23"/>
      <c r="H26" s="33">
        <f>H10+H14+H18+H22</f>
        <v>0</v>
      </c>
      <c r="I26" s="23"/>
      <c r="J26" s="33">
        <f>J10+J14+J18+J22</f>
        <v>0</v>
      </c>
      <c r="K26" s="23"/>
      <c r="L26" s="33">
        <f>L10+L14+L18+L22</f>
        <v>0</v>
      </c>
      <c r="M26" s="23"/>
      <c r="N26" s="33">
        <f>N10+N14+N18+N22</f>
        <v>0</v>
      </c>
      <c r="O26" s="23"/>
      <c r="P26" s="33">
        <f>P10+P14+P18+P22</f>
        <v>0</v>
      </c>
      <c r="Q26" s="23"/>
      <c r="R26" s="33">
        <f>R10+R14+R18+R22</f>
        <v>0</v>
      </c>
      <c r="S26" s="235"/>
      <c r="T26" s="234"/>
    </row>
    <row r="27" spans="1:20" ht="15" customHeight="1" x14ac:dyDescent="0.2">
      <c r="A27" s="199">
        <f>ROW()</f>
        <v>27</v>
      </c>
      <c r="B27" s="23"/>
      <c r="C27" s="24"/>
      <c r="D27" s="24" t="s">
        <v>181</v>
      </c>
      <c r="E27" s="23"/>
      <c r="F27" s="24"/>
      <c r="G27" s="23"/>
      <c r="H27" s="33">
        <f>H25+H26</f>
        <v>0</v>
      </c>
      <c r="I27" s="23"/>
      <c r="J27" s="33">
        <f>J25+J26</f>
        <v>0</v>
      </c>
      <c r="K27" s="23"/>
      <c r="L27" s="33">
        <f>L25+L26</f>
        <v>0</v>
      </c>
      <c r="M27" s="23"/>
      <c r="N27" s="33">
        <f>N25+N26</f>
        <v>0</v>
      </c>
      <c r="O27" s="23"/>
      <c r="P27" s="33">
        <f>P26</f>
        <v>0</v>
      </c>
      <c r="Q27" s="23"/>
      <c r="R27" s="33">
        <f>R25+R26</f>
        <v>0</v>
      </c>
      <c r="S27" s="235"/>
      <c r="T27" s="234"/>
    </row>
    <row r="28" spans="1:20" ht="35.1" customHeight="1" x14ac:dyDescent="0.25">
      <c r="A28" s="199">
        <f>ROW()</f>
        <v>28</v>
      </c>
      <c r="B28" s="23"/>
      <c r="C28" s="166" t="s">
        <v>328</v>
      </c>
      <c r="D28" s="24"/>
      <c r="E28" s="23"/>
      <c r="F28" s="24"/>
      <c r="G28" s="23"/>
      <c r="H28" s="24"/>
      <c r="I28" s="23"/>
      <c r="J28" s="24"/>
      <c r="K28" s="23"/>
      <c r="L28" s="24"/>
      <c r="M28" s="23"/>
      <c r="N28" s="24"/>
      <c r="O28" s="23"/>
      <c r="P28" s="24"/>
      <c r="Q28" s="23"/>
      <c r="R28" s="108"/>
      <c r="S28" s="235"/>
      <c r="T28" s="234"/>
    </row>
    <row r="29" spans="1:20" ht="30" customHeight="1" x14ac:dyDescent="0.2">
      <c r="A29" s="199">
        <f>ROW()</f>
        <v>29</v>
      </c>
      <c r="B29" s="23"/>
      <c r="C29" s="81" t="s">
        <v>327</v>
      </c>
      <c r="D29" s="81"/>
      <c r="E29" s="23"/>
      <c r="F29" s="42" t="s">
        <v>655</v>
      </c>
      <c r="G29" s="23"/>
      <c r="H29" s="42" t="s">
        <v>364</v>
      </c>
      <c r="I29" s="23"/>
      <c r="J29" s="81" t="s">
        <v>329</v>
      </c>
      <c r="K29" s="81"/>
      <c r="L29" s="81"/>
      <c r="M29" s="81"/>
      <c r="N29" s="81"/>
      <c r="O29" s="81"/>
      <c r="P29" s="424" t="s">
        <v>95</v>
      </c>
      <c r="Q29" s="424"/>
      <c r="R29" s="424"/>
      <c r="S29" s="235"/>
      <c r="T29" s="234"/>
    </row>
    <row r="30" spans="1:20" ht="15" customHeight="1" x14ac:dyDescent="0.2">
      <c r="A30" s="199">
        <f>ROW()</f>
        <v>30</v>
      </c>
      <c r="B30" s="23"/>
      <c r="C30" s="448"/>
      <c r="D30" s="448"/>
      <c r="E30" s="23"/>
      <c r="F30" s="278"/>
      <c r="G30" s="23"/>
      <c r="H30" s="70" t="s">
        <v>91</v>
      </c>
      <c r="I30" s="23"/>
      <c r="J30" s="433"/>
      <c r="K30" s="428"/>
      <c r="L30" s="428"/>
      <c r="M30" s="428"/>
      <c r="N30" s="429"/>
      <c r="O30" s="79"/>
      <c r="P30" s="433"/>
      <c r="Q30" s="428"/>
      <c r="R30" s="429"/>
      <c r="S30" s="237"/>
      <c r="T30" s="234"/>
    </row>
    <row r="31" spans="1:20" ht="15" customHeight="1" x14ac:dyDescent="0.2">
      <c r="A31" s="199">
        <f>ROW()</f>
        <v>31</v>
      </c>
      <c r="B31" s="23"/>
      <c r="C31" s="448"/>
      <c r="D31" s="448"/>
      <c r="E31" s="23"/>
      <c r="F31" s="278"/>
      <c r="G31" s="23"/>
      <c r="H31" s="70" t="s">
        <v>91</v>
      </c>
      <c r="I31" s="23"/>
      <c r="J31" s="433"/>
      <c r="K31" s="428"/>
      <c r="L31" s="428"/>
      <c r="M31" s="428"/>
      <c r="N31" s="429"/>
      <c r="O31" s="79"/>
      <c r="P31" s="433"/>
      <c r="Q31" s="428"/>
      <c r="R31" s="429"/>
      <c r="S31" s="237"/>
      <c r="T31" s="234"/>
    </row>
    <row r="32" spans="1:20" ht="15" customHeight="1" x14ac:dyDescent="0.2">
      <c r="A32" s="199">
        <f>ROW()</f>
        <v>32</v>
      </c>
      <c r="B32" s="23"/>
      <c r="C32" s="448"/>
      <c r="D32" s="448"/>
      <c r="E32" s="23"/>
      <c r="F32" s="278"/>
      <c r="G32" s="23"/>
      <c r="H32" s="70" t="s">
        <v>91</v>
      </c>
      <c r="I32" s="23"/>
      <c r="J32" s="433"/>
      <c r="K32" s="428"/>
      <c r="L32" s="428"/>
      <c r="M32" s="428"/>
      <c r="N32" s="429"/>
      <c r="O32" s="79"/>
      <c r="P32" s="433"/>
      <c r="Q32" s="428"/>
      <c r="R32" s="429"/>
      <c r="S32" s="237"/>
      <c r="T32" s="234"/>
    </row>
    <row r="33" spans="1:20" ht="15" customHeight="1" x14ac:dyDescent="0.2">
      <c r="A33" s="199">
        <f>ROW()</f>
        <v>33</v>
      </c>
      <c r="B33" s="23"/>
      <c r="C33" s="448"/>
      <c r="D33" s="448"/>
      <c r="E33" s="23"/>
      <c r="F33" s="278"/>
      <c r="G33" s="23"/>
      <c r="H33" s="70" t="s">
        <v>91</v>
      </c>
      <c r="I33" s="23"/>
      <c r="J33" s="433"/>
      <c r="K33" s="428"/>
      <c r="L33" s="428"/>
      <c r="M33" s="428"/>
      <c r="N33" s="429"/>
      <c r="O33" s="79"/>
      <c r="P33" s="433"/>
      <c r="Q33" s="428"/>
      <c r="R33" s="429"/>
      <c r="S33" s="237"/>
      <c r="T33" s="234"/>
    </row>
    <row r="34" spans="1:20" ht="15" customHeight="1" x14ac:dyDescent="0.2">
      <c r="A34" s="199">
        <f>ROW()</f>
        <v>34</v>
      </c>
      <c r="B34" s="23"/>
      <c r="C34" s="448"/>
      <c r="D34" s="448"/>
      <c r="E34" s="23"/>
      <c r="F34" s="278"/>
      <c r="G34" s="23"/>
      <c r="H34" s="70" t="s">
        <v>91</v>
      </c>
      <c r="I34" s="23"/>
      <c r="J34" s="433"/>
      <c r="K34" s="428"/>
      <c r="L34" s="428"/>
      <c r="M34" s="428"/>
      <c r="N34" s="429"/>
      <c r="O34" s="79"/>
      <c r="P34" s="433"/>
      <c r="Q34" s="428"/>
      <c r="R34" s="429"/>
      <c r="S34" s="237"/>
      <c r="T34" s="234"/>
    </row>
    <row r="35" spans="1:20" ht="15" customHeight="1" x14ac:dyDescent="0.2">
      <c r="A35" s="199">
        <f>ROW()</f>
        <v>35</v>
      </c>
      <c r="B35" s="23"/>
      <c r="C35" s="448"/>
      <c r="D35" s="448"/>
      <c r="E35" s="23"/>
      <c r="F35" s="278"/>
      <c r="G35" s="23"/>
      <c r="H35" s="70" t="s">
        <v>91</v>
      </c>
      <c r="I35" s="23"/>
      <c r="J35" s="433"/>
      <c r="K35" s="428"/>
      <c r="L35" s="428"/>
      <c r="M35" s="428"/>
      <c r="N35" s="429"/>
      <c r="O35" s="79"/>
      <c r="P35" s="433"/>
      <c r="Q35" s="428"/>
      <c r="R35" s="429"/>
      <c r="S35" s="237"/>
      <c r="T35" s="234"/>
    </row>
    <row r="36" spans="1:20" ht="15" customHeight="1" x14ac:dyDescent="0.2">
      <c r="A36" s="199">
        <f>ROW()</f>
        <v>36</v>
      </c>
      <c r="B36" s="23"/>
      <c r="C36" s="448"/>
      <c r="D36" s="448"/>
      <c r="E36" s="23"/>
      <c r="F36" s="278"/>
      <c r="G36" s="23"/>
      <c r="H36" s="70" t="s">
        <v>91</v>
      </c>
      <c r="I36" s="23"/>
      <c r="J36" s="433"/>
      <c r="K36" s="428"/>
      <c r="L36" s="428"/>
      <c r="M36" s="428"/>
      <c r="N36" s="429"/>
      <c r="O36" s="79"/>
      <c r="P36" s="433"/>
      <c r="Q36" s="428"/>
      <c r="R36" s="429"/>
      <c r="S36" s="237"/>
      <c r="T36" s="234"/>
    </row>
    <row r="37" spans="1:20" ht="15" customHeight="1" x14ac:dyDescent="0.2">
      <c r="A37" s="199">
        <f>ROW()</f>
        <v>37</v>
      </c>
      <c r="B37" s="23"/>
      <c r="C37" s="448"/>
      <c r="D37" s="448"/>
      <c r="E37" s="23"/>
      <c r="F37" s="278"/>
      <c r="G37" s="23"/>
      <c r="H37" s="70" t="s">
        <v>91</v>
      </c>
      <c r="I37" s="23"/>
      <c r="J37" s="433"/>
      <c r="K37" s="428"/>
      <c r="L37" s="428"/>
      <c r="M37" s="428"/>
      <c r="N37" s="429"/>
      <c r="O37" s="79"/>
      <c r="P37" s="433"/>
      <c r="Q37" s="428"/>
      <c r="R37" s="429"/>
      <c r="S37" s="237"/>
      <c r="T37" s="234"/>
    </row>
    <row r="38" spans="1:20" ht="15" customHeight="1" x14ac:dyDescent="0.2">
      <c r="A38" s="199">
        <f>ROW()</f>
        <v>38</v>
      </c>
      <c r="B38" s="23"/>
      <c r="C38" s="448"/>
      <c r="D38" s="448"/>
      <c r="E38" s="23"/>
      <c r="F38" s="278"/>
      <c r="G38" s="23"/>
      <c r="H38" s="70" t="s">
        <v>91</v>
      </c>
      <c r="I38" s="23"/>
      <c r="J38" s="433"/>
      <c r="K38" s="428"/>
      <c r="L38" s="428"/>
      <c r="M38" s="428"/>
      <c r="N38" s="429"/>
      <c r="O38" s="79"/>
      <c r="P38" s="433"/>
      <c r="Q38" s="428"/>
      <c r="R38" s="429"/>
      <c r="S38" s="237"/>
      <c r="T38" s="234"/>
    </row>
    <row r="39" spans="1:20" ht="15" customHeight="1" x14ac:dyDescent="0.2">
      <c r="A39" s="199">
        <f>ROW()</f>
        <v>39</v>
      </c>
      <c r="B39" s="23"/>
      <c r="C39" s="448"/>
      <c r="D39" s="448"/>
      <c r="E39" s="23"/>
      <c r="F39" s="278"/>
      <c r="G39" s="23"/>
      <c r="H39" s="70" t="s">
        <v>91</v>
      </c>
      <c r="I39" s="23"/>
      <c r="J39" s="433"/>
      <c r="K39" s="428"/>
      <c r="L39" s="428"/>
      <c r="M39" s="428"/>
      <c r="N39" s="429"/>
      <c r="O39" s="79"/>
      <c r="P39" s="433"/>
      <c r="Q39" s="428"/>
      <c r="R39" s="429"/>
      <c r="S39" s="237"/>
      <c r="T39" s="234"/>
    </row>
    <row r="40" spans="1:20" ht="15" customHeight="1" x14ac:dyDescent="0.2">
      <c r="A40" s="199">
        <f>ROW()</f>
        <v>40</v>
      </c>
      <c r="B40" s="23"/>
      <c r="C40" s="448"/>
      <c r="D40" s="448"/>
      <c r="E40" s="23"/>
      <c r="F40" s="278"/>
      <c r="G40" s="23"/>
      <c r="H40" s="70" t="s">
        <v>91</v>
      </c>
      <c r="I40" s="23"/>
      <c r="J40" s="433"/>
      <c r="K40" s="428"/>
      <c r="L40" s="428"/>
      <c r="M40" s="428"/>
      <c r="N40" s="429"/>
      <c r="O40" s="79"/>
      <c r="P40" s="433"/>
      <c r="Q40" s="428"/>
      <c r="R40" s="429"/>
      <c r="S40" s="237"/>
      <c r="T40" s="234"/>
    </row>
    <row r="41" spans="1:20" ht="15" customHeight="1" x14ac:dyDescent="0.2">
      <c r="A41" s="199">
        <f>ROW()</f>
        <v>41</v>
      </c>
      <c r="B41" s="23"/>
      <c r="C41" s="448"/>
      <c r="D41" s="448"/>
      <c r="E41" s="23"/>
      <c r="F41" s="278"/>
      <c r="G41" s="23"/>
      <c r="H41" s="279" t="s">
        <v>91</v>
      </c>
      <c r="I41" s="23"/>
      <c r="J41" s="433"/>
      <c r="K41" s="428"/>
      <c r="L41" s="428"/>
      <c r="M41" s="428"/>
      <c r="N41" s="429"/>
      <c r="O41" s="79"/>
      <c r="P41" s="433"/>
      <c r="Q41" s="428"/>
      <c r="R41" s="429"/>
      <c r="S41" s="237"/>
      <c r="T41" s="234"/>
    </row>
    <row r="42" spans="1:20" ht="15" customHeight="1" x14ac:dyDescent="0.2">
      <c r="A42" s="199">
        <f>ROW()</f>
        <v>42</v>
      </c>
      <c r="B42" s="23"/>
      <c r="C42" s="448"/>
      <c r="D42" s="448"/>
      <c r="E42" s="23"/>
      <c r="F42" s="278"/>
      <c r="G42" s="23"/>
      <c r="H42" s="279" t="s">
        <v>91</v>
      </c>
      <c r="I42" s="23"/>
      <c r="J42" s="433"/>
      <c r="K42" s="428"/>
      <c r="L42" s="428"/>
      <c r="M42" s="428"/>
      <c r="N42" s="429"/>
      <c r="O42" s="79"/>
      <c r="P42" s="433"/>
      <c r="Q42" s="428"/>
      <c r="R42" s="429"/>
      <c r="S42" s="237"/>
      <c r="T42" s="234"/>
    </row>
    <row r="43" spans="1:20" ht="15" customHeight="1" x14ac:dyDescent="0.2">
      <c r="A43" s="199">
        <f>ROW()</f>
        <v>43</v>
      </c>
      <c r="B43" s="23"/>
      <c r="C43" s="448"/>
      <c r="D43" s="448"/>
      <c r="E43" s="23"/>
      <c r="F43" s="278"/>
      <c r="G43" s="23"/>
      <c r="H43" s="279" t="s">
        <v>91</v>
      </c>
      <c r="I43" s="23"/>
      <c r="J43" s="433"/>
      <c r="K43" s="428"/>
      <c r="L43" s="428"/>
      <c r="M43" s="428"/>
      <c r="N43" s="429"/>
      <c r="O43" s="79"/>
      <c r="P43" s="433"/>
      <c r="Q43" s="428"/>
      <c r="R43" s="429"/>
      <c r="S43" s="237"/>
      <c r="T43" s="234"/>
    </row>
    <row r="44" spans="1:20" ht="15" customHeight="1" x14ac:dyDescent="0.2">
      <c r="A44" s="199">
        <f>ROW()</f>
        <v>44</v>
      </c>
      <c r="B44" s="23"/>
      <c r="C44" s="448"/>
      <c r="D44" s="448"/>
      <c r="E44" s="23"/>
      <c r="F44" s="278"/>
      <c r="G44" s="23"/>
      <c r="H44" s="279" t="s">
        <v>91</v>
      </c>
      <c r="I44" s="23"/>
      <c r="J44" s="433"/>
      <c r="K44" s="428"/>
      <c r="L44" s="428"/>
      <c r="M44" s="428"/>
      <c r="N44" s="429"/>
      <c r="O44" s="79"/>
      <c r="P44" s="433"/>
      <c r="Q44" s="428"/>
      <c r="R44" s="429"/>
      <c r="S44" s="237"/>
      <c r="T44" s="234"/>
    </row>
    <row r="45" spans="1:20" ht="15" customHeight="1" x14ac:dyDescent="0.2">
      <c r="A45" s="199">
        <f>ROW()</f>
        <v>45</v>
      </c>
      <c r="B45" s="23"/>
      <c r="C45" s="448"/>
      <c r="D45" s="448"/>
      <c r="E45" s="23"/>
      <c r="F45" s="278"/>
      <c r="G45" s="23"/>
      <c r="H45" s="279" t="s">
        <v>91</v>
      </c>
      <c r="I45" s="23"/>
      <c r="J45" s="433"/>
      <c r="K45" s="428"/>
      <c r="L45" s="428"/>
      <c r="M45" s="428"/>
      <c r="N45" s="429"/>
      <c r="O45" s="79"/>
      <c r="P45" s="433"/>
      <c r="Q45" s="428"/>
      <c r="R45" s="429"/>
      <c r="S45" s="237"/>
      <c r="T45" s="234"/>
    </row>
    <row r="46" spans="1:20" ht="15" customHeight="1" x14ac:dyDescent="0.2">
      <c r="A46" s="199">
        <f>ROW()</f>
        <v>46</v>
      </c>
      <c r="B46" s="23"/>
      <c r="C46" s="448"/>
      <c r="D46" s="448"/>
      <c r="E46" s="23"/>
      <c r="F46" s="278"/>
      <c r="G46" s="23"/>
      <c r="H46" s="279" t="s">
        <v>91</v>
      </c>
      <c r="I46" s="23"/>
      <c r="J46" s="433"/>
      <c r="K46" s="428"/>
      <c r="L46" s="428"/>
      <c r="M46" s="428"/>
      <c r="N46" s="429"/>
      <c r="O46" s="79"/>
      <c r="P46" s="433"/>
      <c r="Q46" s="428"/>
      <c r="R46" s="429"/>
      <c r="S46" s="237"/>
      <c r="T46" s="234"/>
    </row>
    <row r="47" spans="1:20" ht="15" customHeight="1" x14ac:dyDescent="0.2">
      <c r="A47" s="199">
        <f>ROW()</f>
        <v>47</v>
      </c>
      <c r="B47" s="23"/>
      <c r="C47" s="448"/>
      <c r="D47" s="448"/>
      <c r="E47" s="23"/>
      <c r="F47" s="278"/>
      <c r="G47" s="23"/>
      <c r="H47" s="279" t="s">
        <v>91</v>
      </c>
      <c r="I47" s="23"/>
      <c r="J47" s="433"/>
      <c r="K47" s="428"/>
      <c r="L47" s="428"/>
      <c r="M47" s="428"/>
      <c r="N47" s="429"/>
      <c r="O47" s="79"/>
      <c r="P47" s="433"/>
      <c r="Q47" s="428"/>
      <c r="R47" s="429"/>
      <c r="S47" s="237"/>
      <c r="T47" s="234"/>
    </row>
    <row r="48" spans="1:20" ht="15" customHeight="1" x14ac:dyDescent="0.2">
      <c r="A48" s="199">
        <f>ROW()</f>
        <v>48</v>
      </c>
      <c r="B48" s="23"/>
      <c r="C48" s="448"/>
      <c r="D48" s="448"/>
      <c r="E48" s="23"/>
      <c r="F48" s="278"/>
      <c r="G48" s="23"/>
      <c r="H48" s="279" t="s">
        <v>91</v>
      </c>
      <c r="I48" s="23"/>
      <c r="J48" s="433"/>
      <c r="K48" s="428"/>
      <c r="L48" s="428"/>
      <c r="M48" s="428"/>
      <c r="N48" s="429"/>
      <c r="O48" s="79"/>
      <c r="P48" s="433"/>
      <c r="Q48" s="428"/>
      <c r="R48" s="429"/>
      <c r="S48" s="237"/>
      <c r="T48" s="234"/>
    </row>
    <row r="49" spans="1:26" ht="15" customHeight="1" x14ac:dyDescent="0.2">
      <c r="A49" s="199">
        <f>ROW()</f>
        <v>49</v>
      </c>
      <c r="B49" s="23"/>
      <c r="C49" s="448"/>
      <c r="D49" s="448"/>
      <c r="E49" s="23"/>
      <c r="F49" s="278"/>
      <c r="G49" s="23"/>
      <c r="H49" s="279" t="s">
        <v>91</v>
      </c>
      <c r="I49" s="23"/>
      <c r="J49" s="433"/>
      <c r="K49" s="428"/>
      <c r="L49" s="428"/>
      <c r="M49" s="428"/>
      <c r="N49" s="429"/>
      <c r="O49" s="79"/>
      <c r="P49" s="433"/>
      <c r="Q49" s="428"/>
      <c r="R49" s="429"/>
      <c r="S49" s="237"/>
      <c r="T49" s="234"/>
    </row>
    <row r="50" spans="1:26" ht="15" customHeight="1" x14ac:dyDescent="0.2">
      <c r="A50" s="199">
        <f>ROW()</f>
        <v>50</v>
      </c>
      <c r="B50" s="23"/>
      <c r="C50" s="448"/>
      <c r="D50" s="448"/>
      <c r="E50" s="23"/>
      <c r="F50" s="278"/>
      <c r="G50" s="23"/>
      <c r="H50" s="279" t="s">
        <v>91</v>
      </c>
      <c r="I50" s="23"/>
      <c r="J50" s="433"/>
      <c r="K50" s="428"/>
      <c r="L50" s="428"/>
      <c r="M50" s="428"/>
      <c r="N50" s="429"/>
      <c r="O50" s="79"/>
      <c r="P50" s="433"/>
      <c r="Q50" s="428"/>
      <c r="R50" s="429"/>
      <c r="S50" s="237"/>
      <c r="T50" s="234"/>
    </row>
    <row r="51" spans="1:26" ht="15" customHeight="1" x14ac:dyDescent="0.2">
      <c r="A51" s="199">
        <f>ROW()</f>
        <v>51</v>
      </c>
      <c r="B51" s="23"/>
      <c r="C51" s="448"/>
      <c r="D51" s="448"/>
      <c r="E51" s="23"/>
      <c r="F51" s="278"/>
      <c r="G51" s="23"/>
      <c r="H51" s="279" t="s">
        <v>91</v>
      </c>
      <c r="I51" s="23"/>
      <c r="J51" s="433"/>
      <c r="K51" s="428"/>
      <c r="L51" s="428"/>
      <c r="M51" s="428"/>
      <c r="N51" s="429"/>
      <c r="O51" s="79"/>
      <c r="P51" s="433"/>
      <c r="Q51" s="428"/>
      <c r="R51" s="429"/>
      <c r="S51" s="237"/>
      <c r="T51" s="234"/>
    </row>
    <row r="52" spans="1:26" ht="15" customHeight="1" x14ac:dyDescent="0.2">
      <c r="A52" s="199">
        <f>ROW()</f>
        <v>52</v>
      </c>
      <c r="B52" s="23"/>
      <c r="C52" s="448"/>
      <c r="D52" s="448"/>
      <c r="E52" s="23"/>
      <c r="F52" s="278"/>
      <c r="G52" s="23"/>
      <c r="H52" s="279" t="s">
        <v>91</v>
      </c>
      <c r="I52" s="23"/>
      <c r="J52" s="433"/>
      <c r="K52" s="428"/>
      <c r="L52" s="428"/>
      <c r="M52" s="428"/>
      <c r="N52" s="429"/>
      <c r="O52" s="79"/>
      <c r="P52" s="433"/>
      <c r="Q52" s="428"/>
      <c r="R52" s="429"/>
      <c r="S52" s="237"/>
      <c r="T52" s="234"/>
    </row>
    <row r="53" spans="1:26" ht="15" customHeight="1" x14ac:dyDescent="0.2">
      <c r="A53" s="199">
        <f>ROW()</f>
        <v>53</v>
      </c>
      <c r="B53" s="23"/>
      <c r="C53" s="448"/>
      <c r="D53" s="448"/>
      <c r="E53" s="23"/>
      <c r="F53" s="278"/>
      <c r="G53" s="23"/>
      <c r="H53" s="279" t="s">
        <v>91</v>
      </c>
      <c r="I53" s="23"/>
      <c r="J53" s="433"/>
      <c r="K53" s="428"/>
      <c r="L53" s="428"/>
      <c r="M53" s="428"/>
      <c r="N53" s="429"/>
      <c r="O53" s="79"/>
      <c r="P53" s="433"/>
      <c r="Q53" s="428"/>
      <c r="R53" s="429"/>
      <c r="S53" s="237"/>
      <c r="T53" s="234"/>
    </row>
    <row r="54" spans="1:26" ht="15" customHeight="1" x14ac:dyDescent="0.2">
      <c r="A54" s="199">
        <f>ROW()</f>
        <v>54</v>
      </c>
      <c r="B54" s="23"/>
      <c r="C54" s="448"/>
      <c r="D54" s="448"/>
      <c r="E54" s="23"/>
      <c r="F54" s="278"/>
      <c r="G54" s="23"/>
      <c r="H54" s="279" t="s">
        <v>91</v>
      </c>
      <c r="I54" s="23"/>
      <c r="J54" s="433"/>
      <c r="K54" s="428"/>
      <c r="L54" s="428"/>
      <c r="M54" s="428"/>
      <c r="N54" s="429"/>
      <c r="O54" s="79"/>
      <c r="P54" s="433"/>
      <c r="Q54" s="428"/>
      <c r="R54" s="429"/>
      <c r="S54" s="237"/>
      <c r="T54" s="234"/>
    </row>
    <row r="55" spans="1:26" ht="15.75" customHeight="1" x14ac:dyDescent="0.2">
      <c r="A55" s="200">
        <f>ROW()</f>
        <v>55</v>
      </c>
      <c r="B55" s="40"/>
      <c r="C55" s="39"/>
      <c r="D55" s="39"/>
      <c r="E55" s="40"/>
      <c r="F55" s="39"/>
      <c r="G55" s="40"/>
      <c r="H55" s="39"/>
      <c r="I55" s="40"/>
      <c r="J55" s="39"/>
      <c r="K55" s="40"/>
      <c r="L55" s="39"/>
      <c r="M55" s="40"/>
      <c r="N55" s="39"/>
      <c r="O55" s="40"/>
      <c r="P55" s="39"/>
      <c r="Q55" s="40"/>
      <c r="R55" s="109"/>
      <c r="S55" s="236" t="s">
        <v>557</v>
      </c>
      <c r="T55" s="234"/>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33"/>
      <c r="T57" s="234"/>
      <c r="U57"/>
      <c r="V57"/>
      <c r="W57"/>
      <c r="X57"/>
      <c r="Y57"/>
      <c r="Z57"/>
    </row>
    <row r="58" spans="1:26" s="10" customFormat="1" ht="16.5" customHeight="1" x14ac:dyDescent="0.25">
      <c r="A58" s="18"/>
      <c r="B58" s="21"/>
      <c r="C58" s="19"/>
      <c r="D58" s="19"/>
      <c r="E58" s="21"/>
      <c r="F58" s="19"/>
      <c r="G58" s="21"/>
      <c r="H58" s="19"/>
      <c r="I58" s="21"/>
      <c r="J58" s="21"/>
      <c r="K58" s="177" t="s">
        <v>191</v>
      </c>
      <c r="L58" s="379" t="str">
        <f>IF(NOT(ISBLANK('Annual CoverSheet'!$C$8)),'Annual CoverSheet'!$C$8,"")</f>
        <v>Airport Company</v>
      </c>
      <c r="M58" s="379"/>
      <c r="N58" s="379"/>
      <c r="O58" s="379"/>
      <c r="P58" s="379"/>
      <c r="Q58" s="379"/>
      <c r="R58" s="379"/>
      <c r="S58" s="191"/>
      <c r="T58" s="234"/>
      <c r="U58"/>
      <c r="V58"/>
      <c r="W58"/>
      <c r="X58"/>
      <c r="Y58"/>
      <c r="Z58"/>
    </row>
    <row r="59" spans="1:26" s="10" customFormat="1" ht="16.5" customHeight="1" x14ac:dyDescent="0.25">
      <c r="A59" s="18"/>
      <c r="B59" s="21"/>
      <c r="C59" s="19"/>
      <c r="D59" s="19"/>
      <c r="E59" s="21"/>
      <c r="F59" s="19"/>
      <c r="G59" s="21"/>
      <c r="H59" s="19"/>
      <c r="I59" s="21"/>
      <c r="J59" s="21"/>
      <c r="K59" s="177" t="s">
        <v>192</v>
      </c>
      <c r="L59" s="380">
        <f>IF(ISNUMBER('Annual CoverSheet'!$C$12),'Annual CoverSheet'!$C$12,"")</f>
        <v>40633</v>
      </c>
      <c r="M59" s="380"/>
      <c r="N59" s="380"/>
      <c r="O59" s="380"/>
      <c r="P59" s="380"/>
      <c r="Q59" s="380"/>
      <c r="R59" s="380"/>
      <c r="S59" s="191"/>
      <c r="T59" s="234"/>
      <c r="U59"/>
      <c r="V59"/>
      <c r="W59"/>
      <c r="X59"/>
      <c r="Y59"/>
      <c r="Z59"/>
    </row>
    <row r="60" spans="1:26" s="13" customFormat="1" ht="30" customHeight="1" x14ac:dyDescent="0.25">
      <c r="A60" s="182" t="s">
        <v>450</v>
      </c>
      <c r="B60" s="294"/>
      <c r="C60" s="294"/>
      <c r="D60" s="294"/>
      <c r="E60" s="294"/>
      <c r="F60" s="294"/>
      <c r="G60" s="294"/>
      <c r="H60" s="294"/>
      <c r="I60" s="294"/>
      <c r="J60" s="294"/>
      <c r="K60" s="294"/>
      <c r="L60" s="294"/>
      <c r="M60" s="294"/>
      <c r="N60" s="294"/>
      <c r="O60" s="294"/>
      <c r="P60" s="294"/>
      <c r="Q60" s="294"/>
      <c r="R60" s="19"/>
      <c r="S60" s="191"/>
      <c r="T60" s="234"/>
      <c r="U60"/>
      <c r="V60"/>
      <c r="W60"/>
      <c r="X60"/>
      <c r="Y60"/>
      <c r="Z60"/>
    </row>
    <row r="61" spans="1:26" s="10" customFormat="1" x14ac:dyDescent="0.2">
      <c r="A61" s="198" t="s">
        <v>589</v>
      </c>
      <c r="B61" s="22" t="s">
        <v>686</v>
      </c>
      <c r="C61" s="19"/>
      <c r="D61" s="19"/>
      <c r="E61" s="19"/>
      <c r="F61" s="19"/>
      <c r="G61" s="19"/>
      <c r="H61" s="19"/>
      <c r="I61" s="19"/>
      <c r="J61" s="19"/>
      <c r="K61" s="19"/>
      <c r="L61" s="19"/>
      <c r="M61" s="19"/>
      <c r="N61" s="19"/>
      <c r="O61" s="19"/>
      <c r="P61" s="19"/>
      <c r="Q61" s="19"/>
      <c r="R61" s="19"/>
      <c r="S61" s="191"/>
      <c r="T61" s="234"/>
      <c r="U61"/>
      <c r="V61"/>
      <c r="W61"/>
      <c r="X61"/>
      <c r="Y61"/>
      <c r="Z61"/>
    </row>
    <row r="62" spans="1:26" ht="15.75" customHeight="1" x14ac:dyDescent="0.2">
      <c r="A62" s="199">
        <f>ROW()</f>
        <v>62</v>
      </c>
      <c r="B62" s="23"/>
      <c r="C62" s="170" t="s">
        <v>634</v>
      </c>
      <c r="D62" s="24"/>
      <c r="E62" s="23"/>
      <c r="F62" s="24"/>
      <c r="G62" s="23"/>
      <c r="H62" s="24"/>
      <c r="I62" s="23"/>
      <c r="J62" s="24"/>
      <c r="K62" s="23"/>
      <c r="L62" s="24"/>
      <c r="M62" s="23"/>
      <c r="N62" s="24"/>
      <c r="O62" s="23"/>
      <c r="P62" s="24"/>
      <c r="Q62" s="23"/>
      <c r="R62" s="108"/>
      <c r="S62" s="235"/>
      <c r="T62" s="234"/>
    </row>
    <row r="63" spans="1:26" ht="30" customHeight="1" x14ac:dyDescent="0.2">
      <c r="A63" s="199">
        <f>ROW()</f>
        <v>63</v>
      </c>
      <c r="B63" s="23"/>
      <c r="C63" s="81" t="s">
        <v>327</v>
      </c>
      <c r="D63" s="81"/>
      <c r="E63" s="23"/>
      <c r="F63" s="42" t="s">
        <v>655</v>
      </c>
      <c r="G63" s="23"/>
      <c r="H63" s="42" t="s">
        <v>364</v>
      </c>
      <c r="I63" s="23"/>
      <c r="J63" s="81" t="s">
        <v>329</v>
      </c>
      <c r="K63" s="81"/>
      <c r="L63" s="81"/>
      <c r="M63" s="81"/>
      <c r="N63" s="81"/>
      <c r="O63" s="81"/>
      <c r="P63" s="424" t="s">
        <v>95</v>
      </c>
      <c r="Q63" s="424"/>
      <c r="R63" s="424"/>
      <c r="S63" s="235"/>
      <c r="T63" s="234"/>
    </row>
    <row r="64" spans="1:26" ht="15" customHeight="1" x14ac:dyDescent="0.2">
      <c r="A64" s="199">
        <f>ROW()</f>
        <v>64</v>
      </c>
      <c r="B64" s="23"/>
      <c r="C64" s="448"/>
      <c r="D64" s="448"/>
      <c r="E64" s="23"/>
      <c r="F64" s="278"/>
      <c r="G64" s="23"/>
      <c r="H64" s="279" t="s">
        <v>91</v>
      </c>
      <c r="I64" s="23"/>
      <c r="J64" s="433"/>
      <c r="K64" s="428"/>
      <c r="L64" s="428"/>
      <c r="M64" s="428"/>
      <c r="N64" s="429"/>
      <c r="O64" s="79"/>
      <c r="P64" s="433"/>
      <c r="Q64" s="428"/>
      <c r="R64" s="429"/>
      <c r="S64" s="237"/>
      <c r="T64" s="234"/>
    </row>
    <row r="65" spans="1:20" ht="15" customHeight="1" x14ac:dyDescent="0.2">
      <c r="A65" s="199">
        <f>ROW()</f>
        <v>65</v>
      </c>
      <c r="B65" s="23"/>
      <c r="C65" s="448"/>
      <c r="D65" s="448"/>
      <c r="E65" s="23"/>
      <c r="F65" s="278"/>
      <c r="G65" s="23"/>
      <c r="H65" s="279" t="s">
        <v>91</v>
      </c>
      <c r="I65" s="23"/>
      <c r="J65" s="433"/>
      <c r="K65" s="428"/>
      <c r="L65" s="428"/>
      <c r="M65" s="428"/>
      <c r="N65" s="429"/>
      <c r="O65" s="79"/>
      <c r="P65" s="433"/>
      <c r="Q65" s="428"/>
      <c r="R65" s="429"/>
      <c r="S65" s="237"/>
      <c r="T65" s="234"/>
    </row>
    <row r="66" spans="1:20" ht="15" customHeight="1" x14ac:dyDescent="0.2">
      <c r="A66" s="199">
        <f>ROW()</f>
        <v>66</v>
      </c>
      <c r="B66" s="23"/>
      <c r="C66" s="448"/>
      <c r="D66" s="448"/>
      <c r="E66" s="23"/>
      <c r="F66" s="278"/>
      <c r="G66" s="23"/>
      <c r="H66" s="279" t="s">
        <v>91</v>
      </c>
      <c r="I66" s="23"/>
      <c r="J66" s="433"/>
      <c r="K66" s="428"/>
      <c r="L66" s="428"/>
      <c r="M66" s="428"/>
      <c r="N66" s="429"/>
      <c r="O66" s="79"/>
      <c r="P66" s="433"/>
      <c r="Q66" s="428"/>
      <c r="R66" s="429"/>
      <c r="S66" s="237"/>
      <c r="T66" s="234"/>
    </row>
    <row r="67" spans="1:20" ht="15" customHeight="1" x14ac:dyDescent="0.2">
      <c r="A67" s="199">
        <f>ROW()</f>
        <v>67</v>
      </c>
      <c r="B67" s="23"/>
      <c r="C67" s="448"/>
      <c r="D67" s="448"/>
      <c r="E67" s="23"/>
      <c r="F67" s="278"/>
      <c r="G67" s="23"/>
      <c r="H67" s="279" t="s">
        <v>91</v>
      </c>
      <c r="I67" s="23"/>
      <c r="J67" s="433"/>
      <c r="K67" s="428"/>
      <c r="L67" s="428"/>
      <c r="M67" s="428"/>
      <c r="N67" s="429"/>
      <c r="O67" s="79"/>
      <c r="P67" s="433"/>
      <c r="Q67" s="428"/>
      <c r="R67" s="429"/>
      <c r="S67" s="237"/>
      <c r="T67" s="234"/>
    </row>
    <row r="68" spans="1:20" ht="15" customHeight="1" x14ac:dyDescent="0.2">
      <c r="A68" s="199">
        <f>ROW()</f>
        <v>68</v>
      </c>
      <c r="B68" s="23"/>
      <c r="C68" s="448"/>
      <c r="D68" s="448"/>
      <c r="E68" s="23"/>
      <c r="F68" s="278"/>
      <c r="G68" s="23"/>
      <c r="H68" s="279" t="s">
        <v>91</v>
      </c>
      <c r="I68" s="23"/>
      <c r="J68" s="433"/>
      <c r="K68" s="428"/>
      <c r="L68" s="428"/>
      <c r="M68" s="428"/>
      <c r="N68" s="429"/>
      <c r="O68" s="79"/>
      <c r="P68" s="433"/>
      <c r="Q68" s="428"/>
      <c r="R68" s="429"/>
      <c r="S68" s="237"/>
      <c r="T68" s="234"/>
    </row>
    <row r="69" spans="1:20" ht="15" customHeight="1" x14ac:dyDescent="0.2">
      <c r="A69" s="199">
        <f>ROW()</f>
        <v>69</v>
      </c>
      <c r="B69" s="23"/>
      <c r="C69" s="448"/>
      <c r="D69" s="448"/>
      <c r="E69" s="23"/>
      <c r="F69" s="278"/>
      <c r="G69" s="23"/>
      <c r="H69" s="279" t="s">
        <v>91</v>
      </c>
      <c r="I69" s="23"/>
      <c r="J69" s="433"/>
      <c r="K69" s="428"/>
      <c r="L69" s="428"/>
      <c r="M69" s="428"/>
      <c r="N69" s="429"/>
      <c r="O69" s="79"/>
      <c r="P69" s="433"/>
      <c r="Q69" s="428"/>
      <c r="R69" s="429"/>
      <c r="S69" s="237"/>
      <c r="T69" s="234"/>
    </row>
    <row r="70" spans="1:20" ht="15" customHeight="1" x14ac:dyDescent="0.2">
      <c r="A70" s="199">
        <f>ROW()</f>
        <v>70</v>
      </c>
      <c r="B70" s="23"/>
      <c r="C70" s="448"/>
      <c r="D70" s="448"/>
      <c r="E70" s="23"/>
      <c r="F70" s="278"/>
      <c r="G70" s="23"/>
      <c r="H70" s="279" t="s">
        <v>91</v>
      </c>
      <c r="I70" s="23"/>
      <c r="J70" s="433"/>
      <c r="K70" s="428"/>
      <c r="L70" s="428"/>
      <c r="M70" s="428"/>
      <c r="N70" s="429"/>
      <c r="O70" s="79"/>
      <c r="P70" s="433"/>
      <c r="Q70" s="428"/>
      <c r="R70" s="429"/>
      <c r="S70" s="237"/>
      <c r="T70" s="234"/>
    </row>
    <row r="71" spans="1:20" ht="15" customHeight="1" x14ac:dyDescent="0.2">
      <c r="A71" s="199">
        <f>ROW()</f>
        <v>71</v>
      </c>
      <c r="B71" s="23"/>
      <c r="C71" s="448"/>
      <c r="D71" s="448"/>
      <c r="E71" s="23"/>
      <c r="F71" s="336"/>
      <c r="G71" s="23"/>
      <c r="H71" s="337" t="s">
        <v>91</v>
      </c>
      <c r="I71" s="23"/>
      <c r="J71" s="433"/>
      <c r="K71" s="428"/>
      <c r="L71" s="428"/>
      <c r="M71" s="428"/>
      <c r="N71" s="429"/>
      <c r="O71" s="79"/>
      <c r="P71" s="433"/>
      <c r="Q71" s="428"/>
      <c r="R71" s="429"/>
      <c r="S71" s="237"/>
      <c r="T71" s="234"/>
    </row>
    <row r="72" spans="1:20" ht="15" customHeight="1" x14ac:dyDescent="0.2">
      <c r="A72" s="199">
        <f>ROW()</f>
        <v>72</v>
      </c>
      <c r="B72" s="23"/>
      <c r="C72" s="448"/>
      <c r="D72" s="448"/>
      <c r="E72" s="23"/>
      <c r="F72" s="336"/>
      <c r="G72" s="23"/>
      <c r="H72" s="337" t="s">
        <v>91</v>
      </c>
      <c r="I72" s="23"/>
      <c r="J72" s="433"/>
      <c r="K72" s="428"/>
      <c r="L72" s="428"/>
      <c r="M72" s="428"/>
      <c r="N72" s="429"/>
      <c r="O72" s="79"/>
      <c r="P72" s="433"/>
      <c r="Q72" s="428"/>
      <c r="R72" s="429"/>
      <c r="S72" s="237"/>
      <c r="T72" s="234"/>
    </row>
    <row r="73" spans="1:20" ht="15" customHeight="1" x14ac:dyDescent="0.2">
      <c r="A73" s="199">
        <f>ROW()</f>
        <v>73</v>
      </c>
      <c r="B73" s="23"/>
      <c r="C73" s="448"/>
      <c r="D73" s="448"/>
      <c r="E73" s="23"/>
      <c r="F73" s="336"/>
      <c r="G73" s="23"/>
      <c r="H73" s="337" t="s">
        <v>91</v>
      </c>
      <c r="I73" s="23"/>
      <c r="J73" s="433"/>
      <c r="K73" s="428"/>
      <c r="L73" s="428"/>
      <c r="M73" s="428"/>
      <c r="N73" s="429"/>
      <c r="O73" s="79"/>
      <c r="P73" s="433"/>
      <c r="Q73" s="428"/>
      <c r="R73" s="429"/>
      <c r="S73" s="237"/>
      <c r="T73" s="234"/>
    </row>
    <row r="74" spans="1:20" ht="15" customHeight="1" x14ac:dyDescent="0.2">
      <c r="A74" s="199">
        <f>ROW()</f>
        <v>74</v>
      </c>
      <c r="B74" s="23"/>
      <c r="C74" s="448"/>
      <c r="D74" s="448"/>
      <c r="E74" s="23"/>
      <c r="F74" s="336"/>
      <c r="G74" s="23"/>
      <c r="H74" s="337" t="s">
        <v>91</v>
      </c>
      <c r="I74" s="23"/>
      <c r="J74" s="433"/>
      <c r="K74" s="428"/>
      <c r="L74" s="428"/>
      <c r="M74" s="428"/>
      <c r="N74" s="429"/>
      <c r="O74" s="79"/>
      <c r="P74" s="433"/>
      <c r="Q74" s="428"/>
      <c r="R74" s="429"/>
      <c r="S74" s="237"/>
      <c r="T74" s="234"/>
    </row>
    <row r="75" spans="1:20" ht="15" customHeight="1" x14ac:dyDescent="0.2">
      <c r="A75" s="199">
        <f>ROW()</f>
        <v>75</v>
      </c>
      <c r="B75" s="23"/>
      <c r="C75" s="448"/>
      <c r="D75" s="448"/>
      <c r="E75" s="23"/>
      <c r="F75" s="336"/>
      <c r="G75" s="23"/>
      <c r="H75" s="337" t="s">
        <v>91</v>
      </c>
      <c r="I75" s="23"/>
      <c r="J75" s="433"/>
      <c r="K75" s="428"/>
      <c r="L75" s="428"/>
      <c r="M75" s="428"/>
      <c r="N75" s="429"/>
      <c r="O75" s="79"/>
      <c r="P75" s="433"/>
      <c r="Q75" s="428"/>
      <c r="R75" s="429"/>
      <c r="S75" s="237"/>
      <c r="T75" s="234"/>
    </row>
    <row r="76" spans="1:20" ht="15" customHeight="1" x14ac:dyDescent="0.2">
      <c r="A76" s="199">
        <f>ROW()</f>
        <v>76</v>
      </c>
      <c r="B76" s="23"/>
      <c r="C76" s="448"/>
      <c r="D76" s="448"/>
      <c r="E76" s="23"/>
      <c r="F76" s="336"/>
      <c r="G76" s="23"/>
      <c r="H76" s="337" t="s">
        <v>91</v>
      </c>
      <c r="I76" s="23"/>
      <c r="J76" s="433"/>
      <c r="K76" s="428"/>
      <c r="L76" s="428"/>
      <c r="M76" s="428"/>
      <c r="N76" s="429"/>
      <c r="O76" s="79"/>
      <c r="P76" s="433"/>
      <c r="Q76" s="428"/>
      <c r="R76" s="429"/>
      <c r="S76" s="237"/>
      <c r="T76" s="234"/>
    </row>
    <row r="77" spans="1:20" ht="15" customHeight="1" x14ac:dyDescent="0.2">
      <c r="A77" s="199">
        <f>ROW()</f>
        <v>77</v>
      </c>
      <c r="B77" s="23"/>
      <c r="C77" s="448"/>
      <c r="D77" s="448"/>
      <c r="E77" s="23"/>
      <c r="F77" s="336"/>
      <c r="G77" s="23"/>
      <c r="H77" s="337" t="s">
        <v>91</v>
      </c>
      <c r="I77" s="23"/>
      <c r="J77" s="433"/>
      <c r="K77" s="428"/>
      <c r="L77" s="428"/>
      <c r="M77" s="428"/>
      <c r="N77" s="429"/>
      <c r="O77" s="79"/>
      <c r="P77" s="433"/>
      <c r="Q77" s="428"/>
      <c r="R77" s="429"/>
      <c r="S77" s="237"/>
      <c r="T77" s="234"/>
    </row>
    <row r="78" spans="1:20" ht="15" customHeight="1" x14ac:dyDescent="0.2">
      <c r="A78" s="199">
        <f>ROW()</f>
        <v>78</v>
      </c>
      <c r="B78" s="23"/>
      <c r="C78" s="448"/>
      <c r="D78" s="448"/>
      <c r="E78" s="23"/>
      <c r="F78" s="336"/>
      <c r="G78" s="23"/>
      <c r="H78" s="337" t="s">
        <v>91</v>
      </c>
      <c r="I78" s="23"/>
      <c r="J78" s="433"/>
      <c r="K78" s="428"/>
      <c r="L78" s="428"/>
      <c r="M78" s="428"/>
      <c r="N78" s="429"/>
      <c r="O78" s="79"/>
      <c r="P78" s="433"/>
      <c r="Q78" s="428"/>
      <c r="R78" s="429"/>
      <c r="S78" s="237"/>
      <c r="T78" s="234"/>
    </row>
    <row r="79" spans="1:20" ht="15" customHeight="1" x14ac:dyDescent="0.2">
      <c r="A79" s="199">
        <f>ROW()</f>
        <v>79</v>
      </c>
      <c r="B79" s="23"/>
      <c r="C79" s="448"/>
      <c r="D79" s="448"/>
      <c r="E79" s="23"/>
      <c r="F79" s="336"/>
      <c r="G79" s="23"/>
      <c r="H79" s="337" t="s">
        <v>91</v>
      </c>
      <c r="I79" s="23"/>
      <c r="J79" s="433"/>
      <c r="K79" s="428"/>
      <c r="L79" s="428"/>
      <c r="M79" s="428"/>
      <c r="N79" s="429"/>
      <c r="O79" s="79"/>
      <c r="P79" s="433"/>
      <c r="Q79" s="428"/>
      <c r="R79" s="429"/>
      <c r="S79" s="237"/>
      <c r="T79" s="234"/>
    </row>
    <row r="80" spans="1:20" ht="15" customHeight="1" x14ac:dyDescent="0.2">
      <c r="A80" s="199">
        <f>ROW()</f>
        <v>80</v>
      </c>
      <c r="B80" s="23"/>
      <c r="C80" s="448"/>
      <c r="D80" s="448"/>
      <c r="E80" s="23"/>
      <c r="F80" s="336"/>
      <c r="G80" s="23"/>
      <c r="H80" s="337" t="s">
        <v>91</v>
      </c>
      <c r="I80" s="23"/>
      <c r="J80" s="433"/>
      <c r="K80" s="428"/>
      <c r="L80" s="428"/>
      <c r="M80" s="428"/>
      <c r="N80" s="429"/>
      <c r="O80" s="79"/>
      <c r="P80" s="433"/>
      <c r="Q80" s="428"/>
      <c r="R80" s="429"/>
      <c r="S80" s="237"/>
      <c r="T80" s="234"/>
    </row>
    <row r="81" spans="1:20" ht="15" customHeight="1" x14ac:dyDescent="0.2">
      <c r="A81" s="199">
        <f>ROW()</f>
        <v>81</v>
      </c>
      <c r="B81" s="23"/>
      <c r="C81" s="448"/>
      <c r="D81" s="448"/>
      <c r="E81" s="23"/>
      <c r="F81" s="336"/>
      <c r="G81" s="23"/>
      <c r="H81" s="337" t="s">
        <v>91</v>
      </c>
      <c r="I81" s="23"/>
      <c r="J81" s="433"/>
      <c r="K81" s="428"/>
      <c r="L81" s="428"/>
      <c r="M81" s="428"/>
      <c r="N81" s="429"/>
      <c r="O81" s="79"/>
      <c r="P81" s="433"/>
      <c r="Q81" s="428"/>
      <c r="R81" s="429"/>
      <c r="S81" s="237"/>
      <c r="T81" s="234"/>
    </row>
    <row r="82" spans="1:20" ht="15" customHeight="1" x14ac:dyDescent="0.2">
      <c r="A82" s="199">
        <f>ROW()</f>
        <v>82</v>
      </c>
      <c r="B82" s="23"/>
      <c r="C82" s="448"/>
      <c r="D82" s="448"/>
      <c r="E82" s="23"/>
      <c r="F82" s="336"/>
      <c r="G82" s="23"/>
      <c r="H82" s="337" t="s">
        <v>91</v>
      </c>
      <c r="I82" s="23"/>
      <c r="J82" s="433"/>
      <c r="K82" s="428"/>
      <c r="L82" s="428"/>
      <c r="M82" s="428"/>
      <c r="N82" s="429"/>
      <c r="O82" s="79"/>
      <c r="P82" s="433"/>
      <c r="Q82" s="428"/>
      <c r="R82" s="429"/>
      <c r="S82" s="237"/>
      <c r="T82" s="234"/>
    </row>
    <row r="83" spans="1:20" ht="15" customHeight="1" x14ac:dyDescent="0.2">
      <c r="A83" s="199">
        <f>ROW()</f>
        <v>83</v>
      </c>
      <c r="B83" s="23"/>
      <c r="C83" s="448"/>
      <c r="D83" s="448"/>
      <c r="E83" s="23"/>
      <c r="F83" s="336"/>
      <c r="G83" s="23"/>
      <c r="H83" s="337" t="s">
        <v>91</v>
      </c>
      <c r="I83" s="23"/>
      <c r="J83" s="433"/>
      <c r="K83" s="428"/>
      <c r="L83" s="428"/>
      <c r="M83" s="428"/>
      <c r="N83" s="429"/>
      <c r="O83" s="79"/>
      <c r="P83" s="433"/>
      <c r="Q83" s="428"/>
      <c r="R83" s="429"/>
      <c r="S83" s="237"/>
      <c r="T83" s="234"/>
    </row>
    <row r="84" spans="1:20" ht="15" customHeight="1" x14ac:dyDescent="0.2">
      <c r="A84" s="199">
        <f>ROW()</f>
        <v>84</v>
      </c>
      <c r="B84" s="23"/>
      <c r="C84" s="448"/>
      <c r="D84" s="448"/>
      <c r="E84" s="23"/>
      <c r="F84" s="336"/>
      <c r="G84" s="23"/>
      <c r="H84" s="337" t="s">
        <v>91</v>
      </c>
      <c r="I84" s="23"/>
      <c r="J84" s="433"/>
      <c r="K84" s="428"/>
      <c r="L84" s="428"/>
      <c r="M84" s="428"/>
      <c r="N84" s="429"/>
      <c r="O84" s="79"/>
      <c r="P84" s="433"/>
      <c r="Q84" s="428"/>
      <c r="R84" s="429"/>
      <c r="S84" s="237"/>
      <c r="T84" s="234"/>
    </row>
    <row r="85" spans="1:20" ht="15" customHeight="1" x14ac:dyDescent="0.2">
      <c r="A85" s="199">
        <f>ROW()</f>
        <v>85</v>
      </c>
      <c r="B85" s="23"/>
      <c r="C85" s="448"/>
      <c r="D85" s="448"/>
      <c r="E85" s="23"/>
      <c r="F85" s="336"/>
      <c r="G85" s="23"/>
      <c r="H85" s="337" t="s">
        <v>91</v>
      </c>
      <c r="I85" s="23"/>
      <c r="J85" s="433"/>
      <c r="K85" s="428"/>
      <c r="L85" s="428"/>
      <c r="M85" s="428"/>
      <c r="N85" s="429"/>
      <c r="O85" s="79"/>
      <c r="P85" s="433"/>
      <c r="Q85" s="428"/>
      <c r="R85" s="429"/>
      <c r="S85" s="237"/>
      <c r="T85" s="234"/>
    </row>
    <row r="86" spans="1:20" ht="15" customHeight="1" x14ac:dyDescent="0.2">
      <c r="A86" s="199">
        <f>ROW()</f>
        <v>86</v>
      </c>
      <c r="B86" s="23"/>
      <c r="C86" s="448"/>
      <c r="D86" s="448"/>
      <c r="E86" s="23"/>
      <c r="F86" s="336"/>
      <c r="G86" s="23"/>
      <c r="H86" s="337" t="s">
        <v>91</v>
      </c>
      <c r="I86" s="23"/>
      <c r="J86" s="433"/>
      <c r="K86" s="428"/>
      <c r="L86" s="428"/>
      <c r="M86" s="428"/>
      <c r="N86" s="429"/>
      <c r="O86" s="79"/>
      <c r="P86" s="433"/>
      <c r="Q86" s="428"/>
      <c r="R86" s="429"/>
      <c r="S86" s="237"/>
      <c r="T86" s="234"/>
    </row>
    <row r="87" spans="1:20" ht="15" customHeight="1" x14ac:dyDescent="0.2">
      <c r="A87" s="199">
        <f>ROW()</f>
        <v>87</v>
      </c>
      <c r="B87" s="23"/>
      <c r="C87" s="448"/>
      <c r="D87" s="448"/>
      <c r="E87" s="23"/>
      <c r="F87" s="336"/>
      <c r="G87" s="23"/>
      <c r="H87" s="337" t="s">
        <v>91</v>
      </c>
      <c r="I87" s="23"/>
      <c r="J87" s="433"/>
      <c r="K87" s="428"/>
      <c r="L87" s="428"/>
      <c r="M87" s="428"/>
      <c r="N87" s="429"/>
      <c r="O87" s="79"/>
      <c r="P87" s="433"/>
      <c r="Q87" s="428"/>
      <c r="R87" s="429"/>
      <c r="S87" s="237"/>
      <c r="T87" s="234"/>
    </row>
    <row r="88" spans="1:20" ht="15" customHeight="1" x14ac:dyDescent="0.2">
      <c r="A88" s="199">
        <f>ROW()</f>
        <v>88</v>
      </c>
      <c r="B88" s="23"/>
      <c r="C88" s="448"/>
      <c r="D88" s="448"/>
      <c r="E88" s="23"/>
      <c r="F88" s="336"/>
      <c r="G88" s="23"/>
      <c r="H88" s="337" t="s">
        <v>91</v>
      </c>
      <c r="I88" s="23"/>
      <c r="J88" s="433"/>
      <c r="K88" s="428"/>
      <c r="L88" s="428"/>
      <c r="M88" s="428"/>
      <c r="N88" s="429"/>
      <c r="O88" s="79"/>
      <c r="P88" s="433"/>
      <c r="Q88" s="428"/>
      <c r="R88" s="429"/>
      <c r="S88" s="237"/>
      <c r="T88" s="234"/>
    </row>
    <row r="89" spans="1:20" ht="15" customHeight="1" x14ac:dyDescent="0.2">
      <c r="A89" s="199">
        <f>ROW()</f>
        <v>89</v>
      </c>
      <c r="B89" s="23"/>
      <c r="C89" s="448"/>
      <c r="D89" s="448"/>
      <c r="E89" s="23"/>
      <c r="F89" s="336"/>
      <c r="G89" s="23"/>
      <c r="H89" s="337" t="s">
        <v>91</v>
      </c>
      <c r="I89" s="23"/>
      <c r="J89" s="433"/>
      <c r="K89" s="428"/>
      <c r="L89" s="428"/>
      <c r="M89" s="428"/>
      <c r="N89" s="429"/>
      <c r="O89" s="79"/>
      <c r="P89" s="433"/>
      <c r="Q89" s="428"/>
      <c r="R89" s="429"/>
      <c r="S89" s="237"/>
      <c r="T89" s="234"/>
    </row>
    <row r="90" spans="1:20" ht="15" customHeight="1" x14ac:dyDescent="0.2">
      <c r="A90" s="199">
        <f>ROW()</f>
        <v>90</v>
      </c>
      <c r="B90" s="23"/>
      <c r="C90" s="448"/>
      <c r="D90" s="448"/>
      <c r="E90" s="23"/>
      <c r="F90" s="336"/>
      <c r="G90" s="23"/>
      <c r="H90" s="337" t="s">
        <v>91</v>
      </c>
      <c r="I90" s="23"/>
      <c r="J90" s="433"/>
      <c r="K90" s="428"/>
      <c r="L90" s="428"/>
      <c r="M90" s="428"/>
      <c r="N90" s="429"/>
      <c r="O90" s="79"/>
      <c r="P90" s="433"/>
      <c r="Q90" s="428"/>
      <c r="R90" s="429"/>
      <c r="S90" s="237"/>
      <c r="T90" s="234"/>
    </row>
    <row r="91" spans="1:20" ht="15" customHeight="1" x14ac:dyDescent="0.2">
      <c r="A91" s="199">
        <f>ROW()</f>
        <v>91</v>
      </c>
      <c r="B91" s="23"/>
      <c r="C91" s="448"/>
      <c r="D91" s="448"/>
      <c r="E91" s="23"/>
      <c r="F91" s="336"/>
      <c r="G91" s="23"/>
      <c r="H91" s="337" t="s">
        <v>91</v>
      </c>
      <c r="I91" s="23"/>
      <c r="J91" s="433"/>
      <c r="K91" s="428"/>
      <c r="L91" s="428"/>
      <c r="M91" s="428"/>
      <c r="N91" s="429"/>
      <c r="O91" s="79"/>
      <c r="P91" s="433"/>
      <c r="Q91" s="428"/>
      <c r="R91" s="429"/>
      <c r="S91" s="237"/>
      <c r="T91" s="234"/>
    </row>
    <row r="92" spans="1:20" ht="15" customHeight="1" x14ac:dyDescent="0.2">
      <c r="A92" s="199">
        <f>ROW()</f>
        <v>92</v>
      </c>
      <c r="B92" s="23"/>
      <c r="C92" s="448"/>
      <c r="D92" s="448"/>
      <c r="E92" s="23"/>
      <c r="F92" s="336"/>
      <c r="G92" s="23"/>
      <c r="H92" s="337" t="s">
        <v>91</v>
      </c>
      <c r="I92" s="23"/>
      <c r="J92" s="433"/>
      <c r="K92" s="428"/>
      <c r="L92" s="428"/>
      <c r="M92" s="428"/>
      <c r="N92" s="429"/>
      <c r="O92" s="79"/>
      <c r="P92" s="433"/>
      <c r="Q92" s="428"/>
      <c r="R92" s="429"/>
      <c r="S92" s="237"/>
      <c r="T92" s="234"/>
    </row>
    <row r="93" spans="1:20" ht="15" customHeight="1" x14ac:dyDescent="0.2">
      <c r="A93" s="199">
        <f>ROW()</f>
        <v>93</v>
      </c>
      <c r="B93" s="23"/>
      <c r="C93" s="448"/>
      <c r="D93" s="448"/>
      <c r="E93" s="23"/>
      <c r="F93" s="336"/>
      <c r="G93" s="23"/>
      <c r="H93" s="337" t="s">
        <v>91</v>
      </c>
      <c r="I93" s="23"/>
      <c r="J93" s="433"/>
      <c r="K93" s="428"/>
      <c r="L93" s="428"/>
      <c r="M93" s="428"/>
      <c r="N93" s="429"/>
      <c r="O93" s="79"/>
      <c r="P93" s="433"/>
      <c r="Q93" s="428"/>
      <c r="R93" s="429"/>
      <c r="S93" s="237"/>
      <c r="T93" s="234"/>
    </row>
    <row r="94" spans="1:20" ht="15" customHeight="1" x14ac:dyDescent="0.2">
      <c r="A94" s="199">
        <f>ROW()</f>
        <v>94</v>
      </c>
      <c r="B94" s="23"/>
      <c r="C94" s="448"/>
      <c r="D94" s="448"/>
      <c r="E94" s="23"/>
      <c r="F94" s="336"/>
      <c r="G94" s="23"/>
      <c r="H94" s="337" t="s">
        <v>91</v>
      </c>
      <c r="I94" s="23"/>
      <c r="J94" s="433"/>
      <c r="K94" s="428"/>
      <c r="L94" s="428"/>
      <c r="M94" s="428"/>
      <c r="N94" s="429"/>
      <c r="O94" s="79"/>
      <c r="P94" s="433"/>
      <c r="Q94" s="428"/>
      <c r="R94" s="429"/>
      <c r="S94" s="237"/>
      <c r="T94" s="234"/>
    </row>
    <row r="95" spans="1:20" ht="15" customHeight="1" x14ac:dyDescent="0.2">
      <c r="A95" s="199">
        <f>ROW()</f>
        <v>95</v>
      </c>
      <c r="B95" s="23"/>
      <c r="C95" s="448"/>
      <c r="D95" s="448"/>
      <c r="E95" s="23"/>
      <c r="F95" s="336"/>
      <c r="G95" s="23"/>
      <c r="H95" s="337" t="s">
        <v>91</v>
      </c>
      <c r="I95" s="23"/>
      <c r="J95" s="433"/>
      <c r="K95" s="428"/>
      <c r="L95" s="428"/>
      <c r="M95" s="428"/>
      <c r="N95" s="429"/>
      <c r="O95" s="79"/>
      <c r="P95" s="433"/>
      <c r="Q95" s="428"/>
      <c r="R95" s="429"/>
      <c r="S95" s="237"/>
      <c r="T95" s="234"/>
    </row>
    <row r="96" spans="1:20" ht="15" customHeight="1" x14ac:dyDescent="0.2">
      <c r="A96" s="199">
        <f>ROW()</f>
        <v>96</v>
      </c>
      <c r="B96" s="23"/>
      <c r="C96" s="448"/>
      <c r="D96" s="448"/>
      <c r="E96" s="23"/>
      <c r="F96" s="336"/>
      <c r="G96" s="23"/>
      <c r="H96" s="337" t="s">
        <v>91</v>
      </c>
      <c r="I96" s="23"/>
      <c r="J96" s="433"/>
      <c r="K96" s="428"/>
      <c r="L96" s="428"/>
      <c r="M96" s="428"/>
      <c r="N96" s="429"/>
      <c r="O96" s="79"/>
      <c r="P96" s="433"/>
      <c r="Q96" s="428"/>
      <c r="R96" s="429"/>
      <c r="S96" s="237"/>
      <c r="T96" s="234"/>
    </row>
    <row r="97" spans="1:20" ht="15" customHeight="1" x14ac:dyDescent="0.2">
      <c r="A97" s="199">
        <f>ROW()</f>
        <v>97</v>
      </c>
      <c r="B97" s="23"/>
      <c r="C97" s="448"/>
      <c r="D97" s="448"/>
      <c r="E97" s="23"/>
      <c r="F97" s="336"/>
      <c r="G97" s="23"/>
      <c r="H97" s="337" t="s">
        <v>91</v>
      </c>
      <c r="I97" s="23"/>
      <c r="J97" s="433"/>
      <c r="K97" s="428"/>
      <c r="L97" s="428"/>
      <c r="M97" s="428"/>
      <c r="N97" s="429"/>
      <c r="O97" s="79"/>
      <c r="P97" s="433"/>
      <c r="Q97" s="428"/>
      <c r="R97" s="429"/>
      <c r="S97" s="237"/>
      <c r="T97" s="234"/>
    </row>
    <row r="98" spans="1:20" ht="15" customHeight="1" x14ac:dyDescent="0.2">
      <c r="A98" s="199">
        <f>ROW()</f>
        <v>98</v>
      </c>
      <c r="B98" s="23"/>
      <c r="C98" s="448"/>
      <c r="D98" s="448"/>
      <c r="E98" s="23"/>
      <c r="F98" s="336"/>
      <c r="G98" s="23"/>
      <c r="H98" s="337" t="s">
        <v>91</v>
      </c>
      <c r="I98" s="23"/>
      <c r="J98" s="433"/>
      <c r="K98" s="428"/>
      <c r="L98" s="428"/>
      <c r="M98" s="428"/>
      <c r="N98" s="429"/>
      <c r="O98" s="79"/>
      <c r="P98" s="433"/>
      <c r="Q98" s="428"/>
      <c r="R98" s="429"/>
      <c r="S98" s="237"/>
      <c r="T98" s="234"/>
    </row>
    <row r="99" spans="1:20" ht="15" customHeight="1" x14ac:dyDescent="0.2">
      <c r="A99" s="199">
        <f>ROW()</f>
        <v>99</v>
      </c>
      <c r="B99" s="23"/>
      <c r="C99" s="448"/>
      <c r="D99" s="448"/>
      <c r="E99" s="23"/>
      <c r="F99" s="336"/>
      <c r="G99" s="23"/>
      <c r="H99" s="337" t="s">
        <v>91</v>
      </c>
      <c r="I99" s="23"/>
      <c r="J99" s="433"/>
      <c r="K99" s="428"/>
      <c r="L99" s="428"/>
      <c r="M99" s="428"/>
      <c r="N99" s="429"/>
      <c r="O99" s="79"/>
      <c r="P99" s="433"/>
      <c r="Q99" s="428"/>
      <c r="R99" s="429"/>
      <c r="S99" s="237"/>
      <c r="T99" s="234"/>
    </row>
    <row r="100" spans="1:20" ht="15" customHeight="1" x14ac:dyDescent="0.2">
      <c r="A100" s="199">
        <f>ROW()</f>
        <v>100</v>
      </c>
      <c r="B100" s="23"/>
      <c r="C100" s="448"/>
      <c r="D100" s="448"/>
      <c r="E100" s="23"/>
      <c r="F100" s="336"/>
      <c r="G100" s="23"/>
      <c r="H100" s="337" t="s">
        <v>91</v>
      </c>
      <c r="I100" s="23"/>
      <c r="J100" s="433"/>
      <c r="K100" s="428"/>
      <c r="L100" s="428"/>
      <c r="M100" s="428"/>
      <c r="N100" s="429"/>
      <c r="O100" s="79"/>
      <c r="P100" s="433"/>
      <c r="Q100" s="428"/>
      <c r="R100" s="429"/>
      <c r="S100" s="237"/>
      <c r="T100" s="234"/>
    </row>
    <row r="101" spans="1:20" ht="15" customHeight="1" x14ac:dyDescent="0.2">
      <c r="A101" s="199">
        <f>ROW()</f>
        <v>101</v>
      </c>
      <c r="B101" s="23"/>
      <c r="C101" s="448"/>
      <c r="D101" s="448"/>
      <c r="E101" s="23"/>
      <c r="F101" s="278"/>
      <c r="G101" s="23"/>
      <c r="H101" s="279" t="s">
        <v>91</v>
      </c>
      <c r="I101" s="23"/>
      <c r="J101" s="433"/>
      <c r="K101" s="428"/>
      <c r="L101" s="428"/>
      <c r="M101" s="428"/>
      <c r="N101" s="429"/>
      <c r="O101" s="79"/>
      <c r="P101" s="433"/>
      <c r="Q101" s="428"/>
      <c r="R101" s="429"/>
      <c r="S101" s="237"/>
      <c r="T101" s="234"/>
    </row>
    <row r="102" spans="1:20" ht="15" customHeight="1" x14ac:dyDescent="0.2">
      <c r="A102" s="199">
        <f>ROW()</f>
        <v>102</v>
      </c>
      <c r="B102" s="23"/>
      <c r="C102" s="448"/>
      <c r="D102" s="448"/>
      <c r="E102" s="23"/>
      <c r="F102" s="278"/>
      <c r="G102" s="23"/>
      <c r="H102" s="279" t="s">
        <v>91</v>
      </c>
      <c r="I102" s="23"/>
      <c r="J102" s="433"/>
      <c r="K102" s="428"/>
      <c r="L102" s="428"/>
      <c r="M102" s="428"/>
      <c r="N102" s="429"/>
      <c r="O102" s="79"/>
      <c r="P102" s="433"/>
      <c r="Q102" s="428"/>
      <c r="R102" s="429"/>
      <c r="S102" s="237"/>
      <c r="T102" s="234"/>
    </row>
    <row r="103" spans="1:20" ht="15" customHeight="1" x14ac:dyDescent="0.2">
      <c r="A103" s="199">
        <f>ROW()</f>
        <v>103</v>
      </c>
      <c r="B103" s="23"/>
      <c r="C103" s="448"/>
      <c r="D103" s="448"/>
      <c r="E103" s="23"/>
      <c r="F103" s="278"/>
      <c r="G103" s="23"/>
      <c r="H103" s="279" t="s">
        <v>91</v>
      </c>
      <c r="I103" s="23"/>
      <c r="J103" s="433"/>
      <c r="K103" s="428"/>
      <c r="L103" s="428"/>
      <c r="M103" s="428"/>
      <c r="N103" s="429"/>
      <c r="O103" s="79"/>
      <c r="P103" s="433"/>
      <c r="Q103" s="428"/>
      <c r="R103" s="429"/>
      <c r="S103" s="237"/>
      <c r="T103" s="234"/>
    </row>
    <row r="104" spans="1:20" ht="15" customHeight="1" x14ac:dyDescent="0.2">
      <c r="A104" s="199">
        <f>ROW()</f>
        <v>104</v>
      </c>
      <c r="B104" s="23"/>
      <c r="C104" s="448"/>
      <c r="D104" s="448"/>
      <c r="E104" s="23"/>
      <c r="F104" s="278"/>
      <c r="G104" s="23"/>
      <c r="H104" s="279" t="s">
        <v>91</v>
      </c>
      <c r="I104" s="23"/>
      <c r="J104" s="433"/>
      <c r="K104" s="428"/>
      <c r="L104" s="428"/>
      <c r="M104" s="428"/>
      <c r="N104" s="429"/>
      <c r="O104" s="79"/>
      <c r="P104" s="433"/>
      <c r="Q104" s="428"/>
      <c r="R104" s="429"/>
      <c r="S104" s="237"/>
      <c r="T104" s="234"/>
    </row>
    <row r="105" spans="1:20" ht="15" customHeight="1" x14ac:dyDescent="0.2">
      <c r="A105" s="199">
        <f>ROW()</f>
        <v>105</v>
      </c>
      <c r="B105" s="23"/>
      <c r="C105" s="448"/>
      <c r="D105" s="448"/>
      <c r="E105" s="23"/>
      <c r="F105" s="278"/>
      <c r="G105" s="23"/>
      <c r="H105" s="279" t="s">
        <v>91</v>
      </c>
      <c r="I105" s="23"/>
      <c r="J105" s="433"/>
      <c r="K105" s="428"/>
      <c r="L105" s="428"/>
      <c r="M105" s="428"/>
      <c r="N105" s="429"/>
      <c r="O105" s="79"/>
      <c r="P105" s="433"/>
      <c r="Q105" s="428"/>
      <c r="R105" s="429"/>
      <c r="S105" s="237"/>
      <c r="T105" s="234"/>
    </row>
    <row r="106" spans="1:20" ht="15" customHeight="1" x14ac:dyDescent="0.2">
      <c r="A106" s="199">
        <f>ROW()</f>
        <v>106</v>
      </c>
      <c r="B106" s="23"/>
      <c r="C106" s="448"/>
      <c r="D106" s="448"/>
      <c r="E106" s="23"/>
      <c r="F106" s="278"/>
      <c r="G106" s="23"/>
      <c r="H106" s="279" t="s">
        <v>91</v>
      </c>
      <c r="I106" s="23"/>
      <c r="J106" s="433"/>
      <c r="K106" s="428"/>
      <c r="L106" s="428"/>
      <c r="M106" s="428"/>
      <c r="N106" s="429"/>
      <c r="O106" s="79"/>
      <c r="P106" s="433"/>
      <c r="Q106" s="428"/>
      <c r="R106" s="429"/>
      <c r="S106" s="237"/>
      <c r="T106" s="234"/>
    </row>
    <row r="107" spans="1:20" ht="15" customHeight="1" x14ac:dyDescent="0.2">
      <c r="A107" s="199">
        <f>ROW()</f>
        <v>107</v>
      </c>
      <c r="B107" s="23"/>
      <c r="C107" s="448"/>
      <c r="D107" s="448"/>
      <c r="E107" s="23"/>
      <c r="F107" s="278"/>
      <c r="G107" s="23"/>
      <c r="H107" s="279" t="s">
        <v>91</v>
      </c>
      <c r="I107" s="23"/>
      <c r="J107" s="433"/>
      <c r="K107" s="428"/>
      <c r="L107" s="428"/>
      <c r="M107" s="428"/>
      <c r="N107" s="429"/>
      <c r="O107" s="79"/>
      <c r="P107" s="433"/>
      <c r="Q107" s="428"/>
      <c r="R107" s="429"/>
      <c r="S107" s="237"/>
      <c r="T107" s="234"/>
    </row>
    <row r="108" spans="1:20" ht="15" customHeight="1" x14ac:dyDescent="0.2">
      <c r="A108" s="199">
        <f>ROW()</f>
        <v>108</v>
      </c>
      <c r="B108" s="23"/>
      <c r="C108" s="448"/>
      <c r="D108" s="448"/>
      <c r="E108" s="23"/>
      <c r="F108" s="278"/>
      <c r="G108" s="23"/>
      <c r="H108" s="279" t="s">
        <v>91</v>
      </c>
      <c r="I108" s="23"/>
      <c r="J108" s="433"/>
      <c r="K108" s="428"/>
      <c r="L108" s="428"/>
      <c r="M108" s="428"/>
      <c r="N108" s="429"/>
      <c r="O108" s="79"/>
      <c r="P108" s="433"/>
      <c r="Q108" s="428"/>
      <c r="R108" s="429"/>
      <c r="S108" s="237"/>
      <c r="T108" s="234"/>
    </row>
    <row r="109" spans="1:20" ht="15" customHeight="1" x14ac:dyDescent="0.2">
      <c r="A109" s="199">
        <f>ROW()</f>
        <v>109</v>
      </c>
      <c r="B109" s="23"/>
      <c r="C109" s="448"/>
      <c r="D109" s="448"/>
      <c r="E109" s="23"/>
      <c r="F109" s="278"/>
      <c r="G109" s="23"/>
      <c r="H109" s="279" t="s">
        <v>91</v>
      </c>
      <c r="I109" s="23"/>
      <c r="J109" s="433"/>
      <c r="K109" s="428"/>
      <c r="L109" s="428"/>
      <c r="M109" s="428"/>
      <c r="N109" s="429"/>
      <c r="O109" s="79"/>
      <c r="P109" s="433"/>
      <c r="Q109" s="428"/>
      <c r="R109" s="429"/>
      <c r="S109" s="237"/>
      <c r="T109" s="234"/>
    </row>
    <row r="110" spans="1:20" ht="15" customHeight="1" x14ac:dyDescent="0.2">
      <c r="A110" s="199">
        <f>ROW()</f>
        <v>110</v>
      </c>
      <c r="B110" s="23"/>
      <c r="C110" s="448"/>
      <c r="D110" s="448"/>
      <c r="E110" s="23"/>
      <c r="F110" s="278"/>
      <c r="G110" s="23"/>
      <c r="H110" s="279" t="s">
        <v>91</v>
      </c>
      <c r="I110" s="23"/>
      <c r="J110" s="433"/>
      <c r="K110" s="428"/>
      <c r="L110" s="428"/>
      <c r="M110" s="428"/>
      <c r="N110" s="429"/>
      <c r="O110" s="79"/>
      <c r="P110" s="433"/>
      <c r="Q110" s="428"/>
      <c r="R110" s="429"/>
      <c r="S110" s="237"/>
      <c r="T110" s="234"/>
    </row>
    <row r="111" spans="1:20" ht="15" customHeight="1" x14ac:dyDescent="0.2">
      <c r="A111" s="199">
        <f>ROW()</f>
        <v>111</v>
      </c>
      <c r="B111" s="23"/>
      <c r="C111" s="448"/>
      <c r="D111" s="448"/>
      <c r="E111" s="23"/>
      <c r="F111" s="278"/>
      <c r="G111" s="23"/>
      <c r="H111" s="279" t="s">
        <v>91</v>
      </c>
      <c r="I111" s="23"/>
      <c r="J111" s="433"/>
      <c r="K111" s="428"/>
      <c r="L111" s="428"/>
      <c r="M111" s="428"/>
      <c r="N111" s="429"/>
      <c r="O111" s="79"/>
      <c r="P111" s="433"/>
      <c r="Q111" s="428"/>
      <c r="R111" s="429"/>
      <c r="S111" s="237"/>
      <c r="T111" s="234"/>
    </row>
    <row r="112" spans="1:20" ht="15" customHeight="1" x14ac:dyDescent="0.2">
      <c r="A112" s="199">
        <f>ROW()</f>
        <v>112</v>
      </c>
      <c r="B112" s="23"/>
      <c r="C112" s="448"/>
      <c r="D112" s="448"/>
      <c r="E112" s="23"/>
      <c r="F112" s="278"/>
      <c r="G112" s="23"/>
      <c r="H112" s="279" t="s">
        <v>91</v>
      </c>
      <c r="I112" s="23"/>
      <c r="J112" s="433"/>
      <c r="K112" s="428"/>
      <c r="L112" s="428"/>
      <c r="M112" s="428"/>
      <c r="N112" s="429"/>
      <c r="O112" s="79"/>
      <c r="P112" s="433"/>
      <c r="Q112" s="428"/>
      <c r="R112" s="429"/>
      <c r="S112" s="237"/>
      <c r="T112" s="234"/>
    </row>
    <row r="113" spans="1:20" ht="15" customHeight="1" x14ac:dyDescent="0.2">
      <c r="A113" s="199">
        <f>ROW()</f>
        <v>113</v>
      </c>
      <c r="B113" s="23"/>
      <c r="C113" s="448"/>
      <c r="D113" s="448"/>
      <c r="E113" s="23"/>
      <c r="F113" s="278"/>
      <c r="G113" s="23"/>
      <c r="H113" s="279" t="s">
        <v>91</v>
      </c>
      <c r="I113" s="23"/>
      <c r="J113" s="433"/>
      <c r="K113" s="428"/>
      <c r="L113" s="428"/>
      <c r="M113" s="428"/>
      <c r="N113" s="429"/>
      <c r="O113" s="79"/>
      <c r="P113" s="433"/>
      <c r="Q113" s="428"/>
      <c r="R113" s="429"/>
      <c r="S113" s="237"/>
      <c r="T113" s="234"/>
    </row>
    <row r="114" spans="1:20" ht="15" customHeight="1" x14ac:dyDescent="0.2">
      <c r="A114" s="199">
        <f>ROW()</f>
        <v>114</v>
      </c>
      <c r="B114" s="23"/>
      <c r="C114" s="448"/>
      <c r="D114" s="448"/>
      <c r="E114" s="23"/>
      <c r="F114" s="278"/>
      <c r="G114" s="23"/>
      <c r="H114" s="279" t="s">
        <v>91</v>
      </c>
      <c r="I114" s="23"/>
      <c r="J114" s="433"/>
      <c r="K114" s="428"/>
      <c r="L114" s="428"/>
      <c r="M114" s="428"/>
      <c r="N114" s="429"/>
      <c r="O114" s="79"/>
      <c r="P114" s="433"/>
      <c r="Q114" s="428"/>
      <c r="R114" s="429"/>
      <c r="S114" s="237"/>
      <c r="T114" s="234"/>
    </row>
    <row r="115" spans="1:20" ht="15" customHeight="1" x14ac:dyDescent="0.2">
      <c r="A115" s="199">
        <f>ROW()</f>
        <v>115</v>
      </c>
      <c r="B115" s="23"/>
      <c r="C115" s="448"/>
      <c r="D115" s="448"/>
      <c r="E115" s="23"/>
      <c r="F115" s="278"/>
      <c r="G115" s="23"/>
      <c r="H115" s="279" t="s">
        <v>91</v>
      </c>
      <c r="I115" s="23"/>
      <c r="J115" s="433"/>
      <c r="K115" s="428"/>
      <c r="L115" s="428"/>
      <c r="M115" s="428"/>
      <c r="N115" s="429"/>
      <c r="O115" s="79"/>
      <c r="P115" s="433"/>
      <c r="Q115" s="428"/>
      <c r="R115" s="429"/>
      <c r="S115" s="237"/>
      <c r="T115" s="234"/>
    </row>
    <row r="116" spans="1:20" ht="15" customHeight="1" x14ac:dyDescent="0.2">
      <c r="A116" s="199">
        <f>ROW()</f>
        <v>116</v>
      </c>
      <c r="B116" s="23"/>
      <c r="C116" s="448"/>
      <c r="D116" s="448"/>
      <c r="E116" s="23"/>
      <c r="F116" s="278"/>
      <c r="G116" s="23"/>
      <c r="H116" s="279" t="s">
        <v>91</v>
      </c>
      <c r="I116" s="23"/>
      <c r="J116" s="433"/>
      <c r="K116" s="428"/>
      <c r="L116" s="428"/>
      <c r="M116" s="428"/>
      <c r="N116" s="429"/>
      <c r="O116" s="79"/>
      <c r="P116" s="433"/>
      <c r="Q116" s="428"/>
      <c r="R116" s="429"/>
      <c r="S116" s="237"/>
      <c r="T116" s="234"/>
    </row>
    <row r="117" spans="1:20" ht="15" customHeight="1" x14ac:dyDescent="0.2">
      <c r="A117" s="199">
        <f>ROW()</f>
        <v>117</v>
      </c>
      <c r="B117" s="23"/>
      <c r="C117" s="448"/>
      <c r="D117" s="448"/>
      <c r="E117" s="23"/>
      <c r="F117" s="278"/>
      <c r="G117" s="23"/>
      <c r="H117" s="279" t="s">
        <v>91</v>
      </c>
      <c r="I117" s="23"/>
      <c r="J117" s="433"/>
      <c r="K117" s="428"/>
      <c r="L117" s="428"/>
      <c r="M117" s="428"/>
      <c r="N117" s="429"/>
      <c r="O117" s="79"/>
      <c r="P117" s="433"/>
      <c r="Q117" s="428"/>
      <c r="R117" s="429"/>
      <c r="S117" s="237"/>
      <c r="T117" s="234"/>
    </row>
    <row r="118" spans="1:20" ht="15" customHeight="1" x14ac:dyDescent="0.2">
      <c r="A118" s="199">
        <f>ROW()</f>
        <v>118</v>
      </c>
      <c r="B118" s="23"/>
      <c r="C118" s="448"/>
      <c r="D118" s="448"/>
      <c r="E118" s="23"/>
      <c r="F118" s="278"/>
      <c r="G118" s="23"/>
      <c r="H118" s="279" t="s">
        <v>91</v>
      </c>
      <c r="I118" s="23"/>
      <c r="J118" s="433"/>
      <c r="K118" s="428"/>
      <c r="L118" s="428"/>
      <c r="M118" s="428"/>
      <c r="N118" s="429"/>
      <c r="O118" s="79"/>
      <c r="P118" s="433"/>
      <c r="Q118" s="428"/>
      <c r="R118" s="429"/>
      <c r="S118" s="237"/>
      <c r="T118" s="234"/>
    </row>
    <row r="119" spans="1:20" ht="15" customHeight="1" x14ac:dyDescent="0.2">
      <c r="A119" s="199">
        <f>ROW()</f>
        <v>119</v>
      </c>
      <c r="B119" s="23"/>
      <c r="C119" s="448"/>
      <c r="D119" s="448"/>
      <c r="E119" s="23"/>
      <c r="F119" s="278"/>
      <c r="G119" s="23"/>
      <c r="H119" s="279" t="s">
        <v>91</v>
      </c>
      <c r="I119" s="23"/>
      <c r="J119" s="433"/>
      <c r="K119" s="428"/>
      <c r="L119" s="428"/>
      <c r="M119" s="428"/>
      <c r="N119" s="429"/>
      <c r="O119" s="79"/>
      <c r="P119" s="433"/>
      <c r="Q119" s="428"/>
      <c r="R119" s="429"/>
      <c r="S119" s="237"/>
      <c r="T119" s="234"/>
    </row>
    <row r="120" spans="1:20" ht="15" customHeight="1" x14ac:dyDescent="0.2">
      <c r="A120" s="199">
        <f>ROW()</f>
        <v>120</v>
      </c>
      <c r="B120" s="23"/>
      <c r="C120" s="448"/>
      <c r="D120" s="448"/>
      <c r="E120" s="23"/>
      <c r="F120" s="278"/>
      <c r="G120" s="23"/>
      <c r="H120" s="279" t="s">
        <v>91</v>
      </c>
      <c r="I120" s="23"/>
      <c r="J120" s="433"/>
      <c r="K120" s="428"/>
      <c r="L120" s="428"/>
      <c r="M120" s="428"/>
      <c r="N120" s="429"/>
      <c r="O120" s="79"/>
      <c r="P120" s="433"/>
      <c r="Q120" s="428"/>
      <c r="R120" s="429"/>
      <c r="S120" s="237"/>
      <c r="T120" s="234"/>
    </row>
    <row r="121" spans="1:20" ht="15" customHeight="1" x14ac:dyDescent="0.2">
      <c r="A121" s="199">
        <f>ROW()</f>
        <v>121</v>
      </c>
      <c r="B121" s="23"/>
      <c r="C121" s="448"/>
      <c r="D121" s="448"/>
      <c r="E121" s="23"/>
      <c r="F121" s="278"/>
      <c r="G121" s="23"/>
      <c r="H121" s="279" t="s">
        <v>91</v>
      </c>
      <c r="I121" s="23"/>
      <c r="J121" s="433"/>
      <c r="K121" s="428"/>
      <c r="L121" s="428"/>
      <c r="M121" s="428"/>
      <c r="N121" s="429"/>
      <c r="O121" s="79"/>
      <c r="P121" s="433"/>
      <c r="Q121" s="428"/>
      <c r="R121" s="429"/>
      <c r="S121" s="237"/>
      <c r="T121" s="234"/>
    </row>
    <row r="122" spans="1:20" ht="15" customHeight="1" x14ac:dyDescent="0.2">
      <c r="A122" s="199">
        <f>ROW()</f>
        <v>122</v>
      </c>
      <c r="B122" s="23"/>
      <c r="C122" s="448"/>
      <c r="D122" s="448"/>
      <c r="E122" s="23"/>
      <c r="F122" s="278"/>
      <c r="G122" s="23"/>
      <c r="H122" s="279" t="s">
        <v>91</v>
      </c>
      <c r="I122" s="23"/>
      <c r="J122" s="433"/>
      <c r="K122" s="428"/>
      <c r="L122" s="428"/>
      <c r="M122" s="428"/>
      <c r="N122" s="429"/>
      <c r="O122" s="79"/>
      <c r="P122" s="433"/>
      <c r="Q122" s="428"/>
      <c r="R122" s="429"/>
      <c r="S122" s="237"/>
      <c r="T122" s="234"/>
    </row>
    <row r="123" spans="1:20" ht="15" customHeight="1" x14ac:dyDescent="0.2">
      <c r="A123" s="199">
        <f>ROW()</f>
        <v>123</v>
      </c>
      <c r="B123" s="23"/>
      <c r="C123" s="448"/>
      <c r="D123" s="448"/>
      <c r="E123" s="23"/>
      <c r="F123" s="278"/>
      <c r="G123" s="23"/>
      <c r="H123" s="279" t="s">
        <v>91</v>
      </c>
      <c r="I123" s="23"/>
      <c r="J123" s="433"/>
      <c r="K123" s="428"/>
      <c r="L123" s="428"/>
      <c r="M123" s="428"/>
      <c r="N123" s="429"/>
      <c r="O123" s="79"/>
      <c r="P123" s="433"/>
      <c r="Q123" s="428"/>
      <c r="R123" s="429"/>
      <c r="S123" s="237"/>
      <c r="T123" s="234"/>
    </row>
    <row r="124" spans="1:20" ht="15" customHeight="1" x14ac:dyDescent="0.2">
      <c r="A124" s="199">
        <f>ROW()</f>
        <v>124</v>
      </c>
      <c r="B124" s="23"/>
      <c r="C124" s="448"/>
      <c r="D124" s="448"/>
      <c r="E124" s="23"/>
      <c r="F124" s="278"/>
      <c r="G124" s="23"/>
      <c r="H124" s="279" t="s">
        <v>91</v>
      </c>
      <c r="I124" s="23"/>
      <c r="J124" s="433"/>
      <c r="K124" s="428"/>
      <c r="L124" s="428"/>
      <c r="M124" s="428"/>
      <c r="N124" s="429"/>
      <c r="O124" s="79"/>
      <c r="P124" s="433"/>
      <c r="Q124" s="428"/>
      <c r="R124" s="429"/>
      <c r="S124" s="237"/>
      <c r="T124" s="234"/>
    </row>
    <row r="125" spans="1:20" ht="15" customHeight="1" x14ac:dyDescent="0.2">
      <c r="A125" s="199">
        <f>ROW()</f>
        <v>125</v>
      </c>
      <c r="B125" s="23"/>
      <c r="C125" s="448"/>
      <c r="D125" s="448"/>
      <c r="E125" s="23"/>
      <c r="F125" s="278"/>
      <c r="G125" s="23"/>
      <c r="H125" s="279" t="s">
        <v>91</v>
      </c>
      <c r="I125" s="23"/>
      <c r="J125" s="433"/>
      <c r="K125" s="428"/>
      <c r="L125" s="428"/>
      <c r="M125" s="428"/>
      <c r="N125" s="429"/>
      <c r="O125" s="79"/>
      <c r="P125" s="433"/>
      <c r="Q125" s="428"/>
      <c r="R125" s="429"/>
      <c r="S125" s="237"/>
      <c r="T125" s="234"/>
    </row>
    <row r="126" spans="1:20" ht="15" customHeight="1" x14ac:dyDescent="0.2">
      <c r="A126" s="199">
        <f>ROW()</f>
        <v>126</v>
      </c>
      <c r="B126" s="23"/>
      <c r="C126" s="448"/>
      <c r="D126" s="448"/>
      <c r="E126" s="23"/>
      <c r="F126" s="278"/>
      <c r="G126" s="23"/>
      <c r="H126" s="279" t="s">
        <v>91</v>
      </c>
      <c r="I126" s="23"/>
      <c r="J126" s="433"/>
      <c r="K126" s="428"/>
      <c r="L126" s="428"/>
      <c r="M126" s="428"/>
      <c r="N126" s="429"/>
      <c r="O126" s="79"/>
      <c r="P126" s="433"/>
      <c r="Q126" s="428"/>
      <c r="R126" s="429"/>
      <c r="S126" s="237"/>
      <c r="T126" s="234"/>
    </row>
    <row r="127" spans="1:20" ht="15" customHeight="1" x14ac:dyDescent="0.2">
      <c r="A127" s="199">
        <f>ROW()</f>
        <v>127</v>
      </c>
      <c r="B127" s="23"/>
      <c r="C127" s="448"/>
      <c r="D127" s="448"/>
      <c r="E127" s="23"/>
      <c r="F127" s="278"/>
      <c r="G127" s="23"/>
      <c r="H127" s="279" t="s">
        <v>91</v>
      </c>
      <c r="I127" s="23"/>
      <c r="J127" s="433"/>
      <c r="K127" s="428"/>
      <c r="L127" s="428"/>
      <c r="M127" s="428"/>
      <c r="N127" s="429"/>
      <c r="O127" s="79"/>
      <c r="P127" s="433"/>
      <c r="Q127" s="428"/>
      <c r="R127" s="429"/>
      <c r="S127" s="237"/>
      <c r="T127" s="234"/>
    </row>
    <row r="128" spans="1:20" ht="15" customHeight="1" x14ac:dyDescent="0.2">
      <c r="A128" s="199">
        <f>ROW()</f>
        <v>128</v>
      </c>
      <c r="B128" s="23"/>
      <c r="C128" s="448"/>
      <c r="D128" s="448"/>
      <c r="E128" s="23"/>
      <c r="F128" s="278"/>
      <c r="G128" s="23"/>
      <c r="H128" s="279" t="s">
        <v>91</v>
      </c>
      <c r="I128" s="23"/>
      <c r="J128" s="433"/>
      <c r="K128" s="428"/>
      <c r="L128" s="428"/>
      <c r="M128" s="428"/>
      <c r="N128" s="429"/>
      <c r="O128" s="79"/>
      <c r="P128" s="433"/>
      <c r="Q128" s="428"/>
      <c r="R128" s="429"/>
      <c r="S128" s="237"/>
      <c r="T128" s="234"/>
    </row>
    <row r="129" spans="1:26" ht="15" customHeight="1" x14ac:dyDescent="0.2">
      <c r="A129" s="199">
        <f>ROW()</f>
        <v>129</v>
      </c>
      <c r="B129" s="24"/>
      <c r="C129" s="329" t="s">
        <v>657</v>
      </c>
      <c r="D129" s="188"/>
      <c r="E129" s="188"/>
      <c r="F129" s="188"/>
      <c r="G129" s="188"/>
      <c r="H129" s="188"/>
      <c r="I129" s="188"/>
      <c r="J129" s="188"/>
      <c r="K129" s="188"/>
      <c r="L129" s="188"/>
      <c r="M129" s="188"/>
      <c r="N129" s="188"/>
      <c r="O129" s="188"/>
      <c r="P129" s="188"/>
      <c r="Q129" s="188"/>
      <c r="R129" s="188"/>
      <c r="S129" s="235"/>
      <c r="T129" s="234"/>
    </row>
    <row r="130" spans="1:26" ht="15.75" customHeight="1" x14ac:dyDescent="0.2">
      <c r="A130" s="200">
        <f>ROW()</f>
        <v>130</v>
      </c>
      <c r="B130" s="40"/>
      <c r="C130" s="39"/>
      <c r="D130" s="39"/>
      <c r="E130" s="40"/>
      <c r="F130" s="39"/>
      <c r="G130" s="40"/>
      <c r="H130" s="39"/>
      <c r="I130" s="40"/>
      <c r="J130" s="39"/>
      <c r="K130" s="40"/>
      <c r="L130" s="39"/>
      <c r="M130" s="40"/>
      <c r="N130" s="39"/>
      <c r="O130" s="40"/>
      <c r="P130" s="39"/>
      <c r="Q130" s="40"/>
      <c r="R130" s="109"/>
      <c r="S130" s="236" t="s">
        <v>558</v>
      </c>
      <c r="T130" s="234"/>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33"/>
      <c r="T132" s="234"/>
      <c r="U132"/>
      <c r="V132"/>
      <c r="W132"/>
      <c r="X132"/>
      <c r="Y132"/>
      <c r="Z132"/>
    </row>
    <row r="133" spans="1:26" s="10" customFormat="1" ht="16.5" customHeight="1" x14ac:dyDescent="0.25">
      <c r="A133" s="18"/>
      <c r="B133" s="21"/>
      <c r="C133" s="19"/>
      <c r="D133" s="19"/>
      <c r="E133" s="21"/>
      <c r="F133" s="19"/>
      <c r="G133" s="21"/>
      <c r="H133" s="19"/>
      <c r="I133" s="21"/>
      <c r="J133" s="21"/>
      <c r="K133" s="177" t="s">
        <v>191</v>
      </c>
      <c r="L133" s="379" t="str">
        <f>IF(NOT(ISBLANK('Annual CoverSheet'!$C$8)),'Annual CoverSheet'!$C$8,"")</f>
        <v>Airport Company</v>
      </c>
      <c r="M133" s="379"/>
      <c r="N133" s="379"/>
      <c r="O133" s="379"/>
      <c r="P133" s="379"/>
      <c r="Q133" s="379"/>
      <c r="R133" s="379"/>
      <c r="S133" s="191"/>
      <c r="T133" s="234"/>
      <c r="U133"/>
      <c r="V133"/>
      <c r="W133"/>
      <c r="X133"/>
      <c r="Y133"/>
      <c r="Z133"/>
    </row>
    <row r="134" spans="1:26" s="10" customFormat="1" ht="16.5" customHeight="1" x14ac:dyDescent="0.25">
      <c r="A134" s="18"/>
      <c r="B134" s="21"/>
      <c r="C134" s="19"/>
      <c r="D134" s="19"/>
      <c r="E134" s="21"/>
      <c r="F134" s="19"/>
      <c r="G134" s="21"/>
      <c r="H134" s="19"/>
      <c r="I134" s="21"/>
      <c r="J134" s="21"/>
      <c r="K134" s="177" t="s">
        <v>192</v>
      </c>
      <c r="L134" s="380">
        <f>IF(ISNUMBER('Annual CoverSheet'!$C$12),'Annual CoverSheet'!$C$12,"")</f>
        <v>40633</v>
      </c>
      <c r="M134" s="380"/>
      <c r="N134" s="380"/>
      <c r="O134" s="380"/>
      <c r="P134" s="380"/>
      <c r="Q134" s="380"/>
      <c r="R134" s="380"/>
      <c r="S134" s="191"/>
      <c r="T134" s="234"/>
      <c r="U134"/>
      <c r="V134"/>
      <c r="W134"/>
      <c r="X134"/>
      <c r="Y134"/>
      <c r="Z134"/>
    </row>
    <row r="135" spans="1:26" s="13" customFormat="1" ht="30" customHeight="1" x14ac:dyDescent="0.25">
      <c r="A135" s="182" t="s">
        <v>450</v>
      </c>
      <c r="B135" s="294"/>
      <c r="C135" s="294"/>
      <c r="D135" s="294"/>
      <c r="E135" s="294"/>
      <c r="F135" s="294"/>
      <c r="G135" s="294"/>
      <c r="H135" s="294"/>
      <c r="I135" s="294"/>
      <c r="J135" s="294"/>
      <c r="K135" s="294"/>
      <c r="L135" s="294"/>
      <c r="M135" s="294"/>
      <c r="N135" s="294"/>
      <c r="O135" s="294"/>
      <c r="P135" s="294"/>
      <c r="Q135" s="294"/>
      <c r="R135" s="19"/>
      <c r="S135" s="191"/>
      <c r="T135" s="234"/>
      <c r="U135"/>
      <c r="V135"/>
      <c r="W135"/>
      <c r="X135"/>
      <c r="Y135"/>
      <c r="Z135"/>
    </row>
    <row r="136" spans="1:26" s="10" customFormat="1" x14ac:dyDescent="0.2">
      <c r="A136" s="198" t="s">
        <v>589</v>
      </c>
      <c r="B136" s="22" t="s">
        <v>686</v>
      </c>
      <c r="C136" s="19"/>
      <c r="D136" s="19"/>
      <c r="E136" s="19"/>
      <c r="F136" s="19"/>
      <c r="G136" s="19"/>
      <c r="H136" s="19"/>
      <c r="I136" s="19"/>
      <c r="J136" s="19"/>
      <c r="K136" s="19"/>
      <c r="L136" s="19"/>
      <c r="M136" s="19"/>
      <c r="N136" s="19"/>
      <c r="O136" s="19"/>
      <c r="P136" s="19"/>
      <c r="Q136" s="19"/>
      <c r="R136" s="19"/>
      <c r="S136" s="191"/>
      <c r="T136" s="234"/>
      <c r="U136"/>
      <c r="V136"/>
      <c r="W136"/>
      <c r="X136"/>
      <c r="Y136"/>
      <c r="Z136"/>
    </row>
    <row r="137" spans="1:26" ht="24.95" customHeight="1" x14ac:dyDescent="0.25">
      <c r="A137" s="199">
        <f>ROW()</f>
        <v>137</v>
      </c>
      <c r="B137" s="181" t="s">
        <v>497</v>
      </c>
      <c r="C137" s="23"/>
      <c r="D137" s="23"/>
      <c r="E137" s="23"/>
      <c r="F137" s="23"/>
      <c r="G137" s="23"/>
      <c r="H137" s="23"/>
      <c r="I137" s="23"/>
      <c r="J137" s="24"/>
      <c r="K137" s="23"/>
      <c r="L137" s="24"/>
      <c r="M137" s="23"/>
      <c r="N137" s="24"/>
      <c r="O137" s="23"/>
      <c r="P137" s="24"/>
      <c r="Q137" s="23"/>
      <c r="R137" s="108"/>
      <c r="S137" s="235"/>
      <c r="T137" s="234"/>
    </row>
    <row r="138" spans="1:26" ht="30" customHeight="1" x14ac:dyDescent="0.25">
      <c r="A138" s="199">
        <f>ROW()</f>
        <v>138</v>
      </c>
      <c r="B138" s="167" t="s">
        <v>498</v>
      </c>
      <c r="C138" s="24"/>
      <c r="D138" s="24"/>
      <c r="E138" s="24"/>
      <c r="F138" s="24"/>
      <c r="G138" s="24"/>
      <c r="H138" s="24"/>
      <c r="I138" s="23"/>
      <c r="J138" s="24"/>
      <c r="K138" s="23"/>
      <c r="L138" s="24"/>
      <c r="M138" s="23"/>
      <c r="N138" s="24"/>
      <c r="O138" s="23"/>
      <c r="P138" s="24"/>
      <c r="Q138" s="23"/>
      <c r="R138" s="108"/>
      <c r="S138" s="235"/>
      <c r="T138" s="234"/>
    </row>
    <row r="139" spans="1:26" x14ac:dyDescent="0.2">
      <c r="A139" s="199">
        <f>ROW()</f>
        <v>139</v>
      </c>
      <c r="B139" s="23"/>
      <c r="C139" s="23"/>
      <c r="D139" s="23"/>
      <c r="E139" s="23"/>
      <c r="F139" s="23"/>
      <c r="G139" s="23"/>
      <c r="H139" s="23"/>
      <c r="I139" s="23"/>
      <c r="J139" s="23"/>
      <c r="K139" s="23"/>
      <c r="L139" s="24"/>
      <c r="M139" s="23"/>
      <c r="N139" s="24"/>
      <c r="O139" s="23"/>
      <c r="P139" s="24"/>
      <c r="Q139" s="23"/>
      <c r="R139" s="28" t="s">
        <v>257</v>
      </c>
      <c r="S139" s="235"/>
      <c r="T139" s="234"/>
    </row>
    <row r="140" spans="1:26" x14ac:dyDescent="0.2">
      <c r="A140" s="199">
        <f>ROW()</f>
        <v>140</v>
      </c>
      <c r="B140" s="23"/>
      <c r="C140" s="23"/>
      <c r="D140" s="23"/>
      <c r="E140" s="23"/>
      <c r="F140" s="23"/>
      <c r="G140" s="23"/>
      <c r="H140" s="23"/>
      <c r="I140" s="23"/>
      <c r="J140" s="23"/>
      <c r="K140" s="23"/>
      <c r="L140" s="24"/>
      <c r="M140" s="81"/>
      <c r="N140" s="81" t="s">
        <v>4</v>
      </c>
      <c r="O140" s="81"/>
      <c r="P140" s="81"/>
      <c r="Q140" s="81"/>
      <c r="R140" s="81"/>
      <c r="S140" s="235"/>
      <c r="T140" s="234"/>
    </row>
    <row r="141" spans="1:26" ht="35.1" customHeight="1" x14ac:dyDescent="0.2">
      <c r="A141" s="199">
        <f>ROW()</f>
        <v>141</v>
      </c>
      <c r="B141" s="23"/>
      <c r="C141" s="24"/>
      <c r="D141" s="24"/>
      <c r="E141" s="23"/>
      <c r="F141" s="24"/>
      <c r="G141" s="23"/>
      <c r="H141" s="24"/>
      <c r="I141" s="23"/>
      <c r="J141" s="24"/>
      <c r="K141" s="23"/>
      <c r="L141" s="24"/>
      <c r="M141" s="23"/>
      <c r="N141" s="81" t="s">
        <v>342</v>
      </c>
      <c r="O141" s="81"/>
      <c r="P141" s="81" t="s">
        <v>395</v>
      </c>
      <c r="Q141" s="81"/>
      <c r="R141" s="81" t="s">
        <v>394</v>
      </c>
      <c r="S141" s="235"/>
      <c r="T141" s="234"/>
    </row>
    <row r="142" spans="1:26" x14ac:dyDescent="0.2">
      <c r="A142" s="199">
        <f>ROW()</f>
        <v>142</v>
      </c>
      <c r="B142" s="23"/>
      <c r="C142" s="104" t="s">
        <v>182</v>
      </c>
      <c r="D142" s="24"/>
      <c r="E142" s="23"/>
      <c r="F142" s="448"/>
      <c r="G142" s="448"/>
      <c r="H142" s="448"/>
      <c r="I142" s="448"/>
      <c r="J142" s="448"/>
      <c r="K142" s="23"/>
      <c r="L142" s="24"/>
      <c r="M142" s="23"/>
      <c r="N142" s="91">
        <f>IF(ISNUMBER('Annual CoverSheet'!$C$12),DATE(YEAR('Annual CoverSheet'!$C$12)-1,MONTH('Annual CoverSheet'!$C$12),DAY('Annual CoverSheet'!$C$12)),"")</f>
        <v>40268</v>
      </c>
      <c r="O142" s="23"/>
      <c r="P142" s="91">
        <f>IF(ISNUMBER('Annual CoverSheet'!$C$12),DATE(YEAR('Annual CoverSheet'!$C$12),MONTH('Annual CoverSheet'!$C$12),DAY('Annual CoverSheet'!$C$12)),"")</f>
        <v>40633</v>
      </c>
      <c r="Q142" s="23"/>
      <c r="R142" s="91">
        <f>IF(ISNUMBER('Annual CoverSheet'!$C$12),DATE(YEAR('Annual CoverSheet'!$C$12)+1,MONTH('Annual CoverSheet'!$C$12),DAY('Annual CoverSheet'!$C$12)),"")</f>
        <v>40999</v>
      </c>
      <c r="S142" s="235"/>
      <c r="T142" s="234"/>
    </row>
    <row r="143" spans="1:26" ht="15" customHeight="1" x14ac:dyDescent="0.2">
      <c r="A143" s="199">
        <f>ROW()</f>
        <v>143</v>
      </c>
      <c r="B143" s="23"/>
      <c r="C143" s="104" t="s">
        <v>2</v>
      </c>
      <c r="D143" s="24"/>
      <c r="E143" s="23"/>
      <c r="F143" s="448"/>
      <c r="G143" s="448"/>
      <c r="H143" s="448"/>
      <c r="I143" s="448"/>
      <c r="J143" s="448"/>
      <c r="K143" s="23"/>
      <c r="L143" s="43" t="s">
        <v>330</v>
      </c>
      <c r="M143" s="23"/>
      <c r="N143" s="36"/>
      <c r="O143" s="23"/>
      <c r="P143" s="36"/>
      <c r="Q143" s="23"/>
      <c r="R143" s="36"/>
      <c r="S143" s="235"/>
      <c r="T143" s="234"/>
    </row>
    <row r="144" spans="1:26" ht="15" customHeight="1" thickBot="1" x14ac:dyDescent="0.25">
      <c r="A144" s="199">
        <f>ROW()</f>
        <v>144</v>
      </c>
      <c r="B144" s="112"/>
      <c r="C144" s="104" t="s">
        <v>3</v>
      </c>
      <c r="D144" s="24"/>
      <c r="E144" s="23"/>
      <c r="F144" s="448"/>
      <c r="G144" s="448"/>
      <c r="H144" s="448"/>
      <c r="I144" s="448"/>
      <c r="J144" s="448"/>
      <c r="K144" s="23"/>
      <c r="L144" s="43" t="s">
        <v>331</v>
      </c>
      <c r="M144" s="23"/>
      <c r="N144" s="36"/>
      <c r="O144" s="23"/>
      <c r="P144" s="36"/>
      <c r="Q144" s="23"/>
      <c r="R144" s="36"/>
      <c r="S144" s="235"/>
      <c r="T144" s="234"/>
    </row>
    <row r="145" spans="1:20" ht="15" customHeight="1" thickBot="1" x14ac:dyDescent="0.25">
      <c r="A145" s="199">
        <f>ROW()</f>
        <v>145</v>
      </c>
      <c r="B145" s="23"/>
      <c r="C145" s="104" t="s">
        <v>329</v>
      </c>
      <c r="D145" s="23"/>
      <c r="E145" s="23"/>
      <c r="F145" s="448"/>
      <c r="G145" s="448"/>
      <c r="H145" s="448"/>
      <c r="I145" s="448"/>
      <c r="J145" s="448"/>
      <c r="K145" s="23"/>
      <c r="L145" s="43" t="s">
        <v>332</v>
      </c>
      <c r="M145" s="23"/>
      <c r="N145" s="50">
        <f>N143-N144</f>
        <v>0</v>
      </c>
      <c r="O145" s="23"/>
      <c r="P145" s="50">
        <f>P143-P144</f>
        <v>0</v>
      </c>
      <c r="Q145" s="23"/>
      <c r="R145" s="50">
        <f>R143-R144</f>
        <v>0</v>
      </c>
      <c r="S145" s="235"/>
      <c r="T145" s="234"/>
    </row>
    <row r="146" spans="1:20" ht="15" customHeight="1" x14ac:dyDescent="0.2">
      <c r="A146" s="199">
        <f>ROW()</f>
        <v>146</v>
      </c>
      <c r="B146" s="23"/>
      <c r="C146" s="23"/>
      <c r="D146" s="23"/>
      <c r="E146" s="23"/>
      <c r="F146" s="23"/>
      <c r="G146" s="23"/>
      <c r="H146" s="23"/>
      <c r="I146" s="23"/>
      <c r="J146" s="23"/>
      <c r="K146" s="23"/>
      <c r="L146" s="23"/>
      <c r="M146" s="23"/>
      <c r="N146" s="23"/>
      <c r="O146" s="23"/>
      <c r="P146" s="23"/>
      <c r="Q146" s="23"/>
      <c r="R146" s="23"/>
      <c r="S146" s="235"/>
      <c r="T146" s="234"/>
    </row>
    <row r="147" spans="1:20" x14ac:dyDescent="0.2">
      <c r="A147" s="199">
        <f>ROW()</f>
        <v>147</v>
      </c>
      <c r="B147" s="23"/>
      <c r="C147" s="104" t="s">
        <v>182</v>
      </c>
      <c r="D147" s="24"/>
      <c r="E147" s="23"/>
      <c r="F147" s="448"/>
      <c r="G147" s="448"/>
      <c r="H147" s="448"/>
      <c r="I147" s="448"/>
      <c r="J147" s="448"/>
      <c r="K147" s="23"/>
      <c r="L147" s="110"/>
      <c r="M147" s="23"/>
      <c r="N147" s="24"/>
      <c r="O147" s="23"/>
      <c r="P147" s="24"/>
      <c r="Q147" s="23"/>
      <c r="R147" s="24"/>
      <c r="S147" s="235"/>
      <c r="T147" s="234"/>
    </row>
    <row r="148" spans="1:20" ht="15" customHeight="1" x14ac:dyDescent="0.2">
      <c r="A148" s="199">
        <f>ROW()</f>
        <v>148</v>
      </c>
      <c r="B148" s="112"/>
      <c r="C148" s="104" t="s">
        <v>2</v>
      </c>
      <c r="D148" s="24"/>
      <c r="E148" s="23"/>
      <c r="F148" s="448"/>
      <c r="G148" s="448"/>
      <c r="H148" s="448"/>
      <c r="I148" s="448"/>
      <c r="J148" s="448"/>
      <c r="K148" s="23"/>
      <c r="L148" s="43" t="s">
        <v>330</v>
      </c>
      <c r="M148" s="23"/>
      <c r="N148" s="197"/>
      <c r="O148" s="23"/>
      <c r="P148" s="197"/>
      <c r="Q148" s="23"/>
      <c r="R148" s="197"/>
      <c r="S148" s="235"/>
      <c r="T148" s="234"/>
    </row>
    <row r="149" spans="1:20" ht="15" customHeight="1" thickBot="1" x14ac:dyDescent="0.25">
      <c r="A149" s="199">
        <f>ROW()</f>
        <v>149</v>
      </c>
      <c r="B149" s="112"/>
      <c r="C149" s="104" t="s">
        <v>3</v>
      </c>
      <c r="D149" s="24"/>
      <c r="E149" s="23"/>
      <c r="F149" s="448"/>
      <c r="G149" s="448"/>
      <c r="H149" s="448"/>
      <c r="I149" s="448"/>
      <c r="J149" s="448"/>
      <c r="K149" s="23"/>
      <c r="L149" s="43" t="s">
        <v>331</v>
      </c>
      <c r="M149" s="23"/>
      <c r="N149" s="197"/>
      <c r="O149" s="23"/>
      <c r="P149" s="197"/>
      <c r="Q149" s="23"/>
      <c r="R149" s="197"/>
      <c r="S149" s="235"/>
      <c r="T149" s="234"/>
    </row>
    <row r="150" spans="1:20" ht="15" customHeight="1" thickBot="1" x14ac:dyDescent="0.25">
      <c r="A150" s="199">
        <f>ROW()</f>
        <v>150</v>
      </c>
      <c r="B150" s="23"/>
      <c r="C150" s="104" t="s">
        <v>329</v>
      </c>
      <c r="D150" s="23"/>
      <c r="E150" s="23"/>
      <c r="F150" s="448"/>
      <c r="G150" s="448"/>
      <c r="H150" s="448"/>
      <c r="I150" s="448"/>
      <c r="J150" s="448"/>
      <c r="K150" s="23"/>
      <c r="L150" s="43" t="s">
        <v>332</v>
      </c>
      <c r="M150" s="23"/>
      <c r="N150" s="50">
        <f>N148-N149</f>
        <v>0</v>
      </c>
      <c r="O150" s="23"/>
      <c r="P150" s="50">
        <f>P148-P149</f>
        <v>0</v>
      </c>
      <c r="Q150" s="23"/>
      <c r="R150" s="50">
        <f>R148-R149</f>
        <v>0</v>
      </c>
      <c r="S150" s="235"/>
      <c r="T150" s="234"/>
    </row>
    <row r="151" spans="1:20" ht="15" customHeight="1" x14ac:dyDescent="0.2">
      <c r="A151" s="199">
        <f>ROW()</f>
        <v>151</v>
      </c>
      <c r="B151" s="23"/>
      <c r="C151" s="23"/>
      <c r="D151" s="23"/>
      <c r="E151" s="23"/>
      <c r="F151" s="23"/>
      <c r="G151" s="23"/>
      <c r="H151" s="23"/>
      <c r="I151" s="23"/>
      <c r="J151" s="23"/>
      <c r="K151" s="23"/>
      <c r="L151" s="23"/>
      <c r="M151" s="23"/>
      <c r="N151" s="23"/>
      <c r="O151" s="23"/>
      <c r="P151" s="23"/>
      <c r="Q151" s="23"/>
      <c r="R151" s="23"/>
      <c r="S151" s="235"/>
      <c r="T151" s="234"/>
    </row>
    <row r="152" spans="1:20" x14ac:dyDescent="0.2">
      <c r="A152" s="199">
        <f>ROW()</f>
        <v>152</v>
      </c>
      <c r="B152" s="23"/>
      <c r="C152" s="104" t="s">
        <v>182</v>
      </c>
      <c r="D152" s="24"/>
      <c r="E152" s="23"/>
      <c r="F152" s="448"/>
      <c r="G152" s="448"/>
      <c r="H152" s="448"/>
      <c r="I152" s="448"/>
      <c r="J152" s="448"/>
      <c r="K152" s="23"/>
      <c r="L152" s="110"/>
      <c r="M152" s="23"/>
      <c r="N152" s="24"/>
      <c r="O152" s="23"/>
      <c r="P152" s="24"/>
      <c r="Q152" s="23"/>
      <c r="R152" s="24"/>
      <c r="S152" s="235"/>
      <c r="T152" s="234"/>
    </row>
    <row r="153" spans="1:20" ht="15" customHeight="1" x14ac:dyDescent="0.2">
      <c r="A153" s="199">
        <f>ROW()</f>
        <v>153</v>
      </c>
      <c r="B153" s="112"/>
      <c r="C153" s="104" t="s">
        <v>2</v>
      </c>
      <c r="D153" s="24"/>
      <c r="E153" s="23"/>
      <c r="F153" s="448"/>
      <c r="G153" s="448"/>
      <c r="H153" s="448"/>
      <c r="I153" s="448"/>
      <c r="J153" s="448"/>
      <c r="K153" s="23"/>
      <c r="L153" s="43" t="s">
        <v>330</v>
      </c>
      <c r="M153" s="23"/>
      <c r="N153" s="197"/>
      <c r="O153" s="23"/>
      <c r="P153" s="197"/>
      <c r="Q153" s="23"/>
      <c r="R153" s="197"/>
      <c r="S153" s="235"/>
      <c r="T153" s="234"/>
    </row>
    <row r="154" spans="1:20" ht="15" customHeight="1" thickBot="1" x14ac:dyDescent="0.25">
      <c r="A154" s="199">
        <f>ROW()</f>
        <v>154</v>
      </c>
      <c r="B154" s="112"/>
      <c r="C154" s="104" t="s">
        <v>3</v>
      </c>
      <c r="D154" s="52"/>
      <c r="E154" s="23"/>
      <c r="F154" s="448"/>
      <c r="G154" s="448"/>
      <c r="H154" s="448"/>
      <c r="I154" s="448"/>
      <c r="J154" s="448"/>
      <c r="K154" s="23"/>
      <c r="L154" s="43" t="s">
        <v>331</v>
      </c>
      <c r="M154" s="23"/>
      <c r="N154" s="197"/>
      <c r="O154" s="23"/>
      <c r="P154" s="197"/>
      <c r="Q154" s="23"/>
      <c r="R154" s="197"/>
      <c r="S154" s="235"/>
      <c r="T154" s="234"/>
    </row>
    <row r="155" spans="1:20" ht="15" customHeight="1" thickBot="1" x14ac:dyDescent="0.25">
      <c r="A155" s="199">
        <f>ROW()</f>
        <v>155</v>
      </c>
      <c r="B155" s="23"/>
      <c r="C155" s="104" t="s">
        <v>329</v>
      </c>
      <c r="D155" s="23"/>
      <c r="E155" s="23"/>
      <c r="F155" s="448"/>
      <c r="G155" s="448"/>
      <c r="H155" s="448"/>
      <c r="I155" s="448"/>
      <c r="J155" s="448"/>
      <c r="K155" s="23"/>
      <c r="L155" s="43" t="s">
        <v>332</v>
      </c>
      <c r="M155" s="23"/>
      <c r="N155" s="50">
        <f>N153-N154</f>
        <v>0</v>
      </c>
      <c r="O155" s="23"/>
      <c r="P155" s="50">
        <f>P153-P154</f>
        <v>0</v>
      </c>
      <c r="Q155" s="23"/>
      <c r="R155" s="50">
        <f>R153-R154</f>
        <v>0</v>
      </c>
      <c r="S155" s="235"/>
      <c r="T155" s="234"/>
    </row>
    <row r="156" spans="1:20" ht="15" customHeight="1" x14ac:dyDescent="0.2">
      <c r="A156" s="199">
        <f>ROW()</f>
        <v>156</v>
      </c>
      <c r="B156" s="23"/>
      <c r="C156" s="23"/>
      <c r="D156" s="23"/>
      <c r="E156" s="23"/>
      <c r="F156" s="23"/>
      <c r="G156" s="23"/>
      <c r="H156" s="23"/>
      <c r="I156" s="23"/>
      <c r="J156" s="23"/>
      <c r="K156" s="23"/>
      <c r="L156" s="23"/>
      <c r="M156" s="23"/>
      <c r="N156" s="23"/>
      <c r="O156" s="23"/>
      <c r="P156" s="23"/>
      <c r="Q156" s="23"/>
      <c r="R156" s="23"/>
      <c r="S156" s="235"/>
      <c r="T156" s="234"/>
    </row>
    <row r="157" spans="1:20" x14ac:dyDescent="0.2">
      <c r="A157" s="199">
        <f>ROW()</f>
        <v>157</v>
      </c>
      <c r="B157" s="23"/>
      <c r="C157" s="104" t="s">
        <v>182</v>
      </c>
      <c r="D157" s="24"/>
      <c r="E157" s="23"/>
      <c r="F157" s="448"/>
      <c r="G157" s="448"/>
      <c r="H157" s="448"/>
      <c r="I157" s="448"/>
      <c r="J157" s="448"/>
      <c r="K157" s="23"/>
      <c r="L157" s="110"/>
      <c r="M157" s="23"/>
      <c r="N157" s="24"/>
      <c r="O157" s="23"/>
      <c r="P157" s="24"/>
      <c r="Q157" s="23"/>
      <c r="R157" s="24"/>
      <c r="S157" s="235"/>
      <c r="T157" s="234"/>
    </row>
    <row r="158" spans="1:20" ht="15" customHeight="1" x14ac:dyDescent="0.2">
      <c r="A158" s="199">
        <f>ROW()</f>
        <v>158</v>
      </c>
      <c r="B158" s="112"/>
      <c r="C158" s="104" t="s">
        <v>2</v>
      </c>
      <c r="D158" s="24"/>
      <c r="E158" s="23"/>
      <c r="F158" s="448"/>
      <c r="G158" s="448"/>
      <c r="H158" s="448"/>
      <c r="I158" s="448"/>
      <c r="J158" s="448"/>
      <c r="K158" s="23"/>
      <c r="L158" s="43" t="s">
        <v>330</v>
      </c>
      <c r="M158" s="23"/>
      <c r="N158" s="197"/>
      <c r="O158" s="23"/>
      <c r="P158" s="197"/>
      <c r="Q158" s="23"/>
      <c r="R158" s="197"/>
      <c r="S158" s="235"/>
      <c r="T158" s="234"/>
    </row>
    <row r="159" spans="1:20" ht="15" customHeight="1" thickBot="1" x14ac:dyDescent="0.25">
      <c r="A159" s="199">
        <f>ROW()</f>
        <v>159</v>
      </c>
      <c r="B159" s="112"/>
      <c r="C159" s="104" t="s">
        <v>3</v>
      </c>
      <c r="D159" s="24"/>
      <c r="E159" s="23"/>
      <c r="F159" s="448"/>
      <c r="G159" s="448"/>
      <c r="H159" s="448"/>
      <c r="I159" s="448"/>
      <c r="J159" s="448"/>
      <c r="K159" s="23"/>
      <c r="L159" s="43" t="s">
        <v>331</v>
      </c>
      <c r="M159" s="23"/>
      <c r="N159" s="197"/>
      <c r="O159" s="23"/>
      <c r="P159" s="197"/>
      <c r="Q159" s="23"/>
      <c r="R159" s="197"/>
      <c r="S159" s="235"/>
      <c r="T159" s="234"/>
    </row>
    <row r="160" spans="1:20" ht="15" customHeight="1" thickBot="1" x14ac:dyDescent="0.25">
      <c r="A160" s="199">
        <f>ROW()</f>
        <v>160</v>
      </c>
      <c r="B160" s="23"/>
      <c r="C160" s="104" t="s">
        <v>329</v>
      </c>
      <c r="D160" s="23"/>
      <c r="E160" s="23"/>
      <c r="F160" s="448"/>
      <c r="G160" s="448"/>
      <c r="H160" s="448"/>
      <c r="I160" s="448"/>
      <c r="J160" s="448"/>
      <c r="K160" s="23"/>
      <c r="L160" s="43" t="s">
        <v>332</v>
      </c>
      <c r="M160" s="23"/>
      <c r="N160" s="50">
        <f>N158-N159</f>
        <v>0</v>
      </c>
      <c r="O160" s="23"/>
      <c r="P160" s="50">
        <f>P158-P159</f>
        <v>0</v>
      </c>
      <c r="Q160" s="23"/>
      <c r="R160" s="50">
        <f>R158-R159</f>
        <v>0</v>
      </c>
      <c r="S160" s="235"/>
      <c r="T160" s="234"/>
    </row>
    <row r="161" spans="1:20" ht="15" customHeight="1" x14ac:dyDescent="0.2">
      <c r="A161" s="199">
        <f>ROW()</f>
        <v>161</v>
      </c>
      <c r="B161" s="23"/>
      <c r="C161" s="23"/>
      <c r="D161" s="23"/>
      <c r="E161" s="23"/>
      <c r="F161" s="23"/>
      <c r="G161" s="23"/>
      <c r="H161" s="23"/>
      <c r="I161" s="23"/>
      <c r="J161" s="23"/>
      <c r="K161" s="23"/>
      <c r="L161" s="23"/>
      <c r="M161" s="23"/>
      <c r="N161" s="23"/>
      <c r="O161" s="23"/>
      <c r="P161" s="23"/>
      <c r="Q161" s="23"/>
      <c r="R161" s="23"/>
      <c r="S161" s="235"/>
      <c r="T161" s="234"/>
    </row>
    <row r="162" spans="1:20" x14ac:dyDescent="0.2">
      <c r="A162" s="199">
        <f>ROW()</f>
        <v>162</v>
      </c>
      <c r="B162" s="23"/>
      <c r="C162" s="104" t="s">
        <v>182</v>
      </c>
      <c r="D162" s="24"/>
      <c r="E162" s="23"/>
      <c r="F162" s="448"/>
      <c r="G162" s="448"/>
      <c r="H162" s="448"/>
      <c r="I162" s="448"/>
      <c r="J162" s="448"/>
      <c r="K162" s="23"/>
      <c r="L162" s="110"/>
      <c r="M162" s="23"/>
      <c r="N162" s="24"/>
      <c r="O162" s="23"/>
      <c r="P162" s="24"/>
      <c r="Q162" s="23"/>
      <c r="R162" s="24"/>
      <c r="S162" s="235"/>
      <c r="T162" s="234"/>
    </row>
    <row r="163" spans="1:20" ht="15" customHeight="1" x14ac:dyDescent="0.2">
      <c r="A163" s="199">
        <f>ROW()</f>
        <v>163</v>
      </c>
      <c r="B163" s="112"/>
      <c r="C163" s="104" t="s">
        <v>2</v>
      </c>
      <c r="D163" s="24"/>
      <c r="E163" s="23"/>
      <c r="F163" s="448"/>
      <c r="G163" s="448"/>
      <c r="H163" s="448"/>
      <c r="I163" s="448"/>
      <c r="J163" s="448"/>
      <c r="K163" s="23"/>
      <c r="L163" s="43" t="s">
        <v>330</v>
      </c>
      <c r="M163" s="23"/>
      <c r="N163" s="197"/>
      <c r="O163" s="23"/>
      <c r="P163" s="197"/>
      <c r="Q163" s="23"/>
      <c r="R163" s="197"/>
      <c r="S163" s="235"/>
      <c r="T163" s="234"/>
    </row>
    <row r="164" spans="1:20" ht="15" customHeight="1" thickBot="1" x14ac:dyDescent="0.25">
      <c r="A164" s="199">
        <f>ROW()</f>
        <v>164</v>
      </c>
      <c r="B164" s="112"/>
      <c r="C164" s="104" t="s">
        <v>3</v>
      </c>
      <c r="D164" s="52"/>
      <c r="E164" s="23"/>
      <c r="F164" s="448"/>
      <c r="G164" s="448"/>
      <c r="H164" s="448"/>
      <c r="I164" s="448"/>
      <c r="J164" s="448"/>
      <c r="K164" s="23"/>
      <c r="L164" s="43" t="s">
        <v>331</v>
      </c>
      <c r="M164" s="23"/>
      <c r="N164" s="197"/>
      <c r="O164" s="23"/>
      <c r="P164" s="197"/>
      <c r="Q164" s="23"/>
      <c r="R164" s="197"/>
      <c r="S164" s="235"/>
      <c r="T164" s="234"/>
    </row>
    <row r="165" spans="1:20" ht="15" customHeight="1" thickBot="1" x14ac:dyDescent="0.25">
      <c r="A165" s="199">
        <f>ROW()</f>
        <v>165</v>
      </c>
      <c r="B165" s="23"/>
      <c r="C165" s="104" t="s">
        <v>329</v>
      </c>
      <c r="D165" s="23"/>
      <c r="E165" s="23"/>
      <c r="F165" s="448"/>
      <c r="G165" s="448"/>
      <c r="H165" s="448"/>
      <c r="I165" s="448"/>
      <c r="J165" s="448"/>
      <c r="K165" s="23"/>
      <c r="L165" s="43" t="s">
        <v>332</v>
      </c>
      <c r="M165" s="23"/>
      <c r="N165" s="50">
        <f>N163-N164</f>
        <v>0</v>
      </c>
      <c r="O165" s="23"/>
      <c r="P165" s="50">
        <f>P163-P164</f>
        <v>0</v>
      </c>
      <c r="Q165" s="23"/>
      <c r="R165" s="50">
        <f>R163-R164</f>
        <v>0</v>
      </c>
      <c r="S165" s="235"/>
      <c r="T165" s="234"/>
    </row>
    <row r="166" spans="1:20" ht="15" customHeight="1" x14ac:dyDescent="0.2">
      <c r="A166" s="199">
        <f>ROW()</f>
        <v>166</v>
      </c>
      <c r="B166" s="23"/>
      <c r="C166" s="23"/>
      <c r="D166" s="23"/>
      <c r="E166" s="23"/>
      <c r="F166" s="23"/>
      <c r="G166" s="23"/>
      <c r="H166" s="23"/>
      <c r="I166" s="23"/>
      <c r="J166" s="23"/>
      <c r="K166" s="23"/>
      <c r="L166" s="23"/>
      <c r="M166" s="23"/>
      <c r="N166" s="23"/>
      <c r="O166" s="23"/>
      <c r="P166" s="23"/>
      <c r="Q166" s="23"/>
      <c r="R166" s="23"/>
      <c r="S166" s="235"/>
      <c r="T166" s="234"/>
    </row>
    <row r="167" spans="1:20" x14ac:dyDescent="0.2">
      <c r="A167" s="199">
        <f>ROW()</f>
        <v>167</v>
      </c>
      <c r="B167" s="23"/>
      <c r="C167" s="104" t="s">
        <v>182</v>
      </c>
      <c r="D167" s="24"/>
      <c r="E167" s="23"/>
      <c r="F167" s="448"/>
      <c r="G167" s="448"/>
      <c r="H167" s="448"/>
      <c r="I167" s="448"/>
      <c r="J167" s="448"/>
      <c r="K167" s="23"/>
      <c r="L167" s="110"/>
      <c r="M167" s="23"/>
      <c r="N167" s="24"/>
      <c r="O167" s="23"/>
      <c r="P167" s="24"/>
      <c r="Q167" s="23"/>
      <c r="R167" s="24"/>
      <c r="S167" s="235"/>
      <c r="T167" s="234"/>
    </row>
    <row r="168" spans="1:20" ht="15" customHeight="1" x14ac:dyDescent="0.2">
      <c r="A168" s="199">
        <f>ROW()</f>
        <v>168</v>
      </c>
      <c r="B168" s="112"/>
      <c r="C168" s="104" t="s">
        <v>2</v>
      </c>
      <c r="D168" s="24"/>
      <c r="E168" s="23"/>
      <c r="F168" s="448"/>
      <c r="G168" s="448"/>
      <c r="H168" s="448"/>
      <c r="I168" s="448"/>
      <c r="J168" s="448"/>
      <c r="K168" s="23"/>
      <c r="L168" s="43" t="s">
        <v>330</v>
      </c>
      <c r="M168" s="23"/>
      <c r="N168" s="197"/>
      <c r="O168" s="23"/>
      <c r="P168" s="197"/>
      <c r="Q168" s="23"/>
      <c r="R168" s="197"/>
      <c r="S168" s="235"/>
      <c r="T168" s="234"/>
    </row>
    <row r="169" spans="1:20" ht="15" customHeight="1" thickBot="1" x14ac:dyDescent="0.25">
      <c r="A169" s="199">
        <f>ROW()</f>
        <v>169</v>
      </c>
      <c r="B169" s="112"/>
      <c r="C169" s="104" t="s">
        <v>3</v>
      </c>
      <c r="D169" s="24"/>
      <c r="E169" s="23"/>
      <c r="F169" s="448"/>
      <c r="G169" s="448"/>
      <c r="H169" s="448"/>
      <c r="I169" s="448"/>
      <c r="J169" s="448"/>
      <c r="K169" s="23"/>
      <c r="L169" s="43" t="s">
        <v>331</v>
      </c>
      <c r="M169" s="23"/>
      <c r="N169" s="197"/>
      <c r="O169" s="23"/>
      <c r="P169" s="197"/>
      <c r="Q169" s="23"/>
      <c r="R169" s="197"/>
      <c r="S169" s="235"/>
      <c r="T169" s="234"/>
    </row>
    <row r="170" spans="1:20" ht="15" customHeight="1" thickBot="1" x14ac:dyDescent="0.25">
      <c r="A170" s="199">
        <f>ROW()</f>
        <v>170</v>
      </c>
      <c r="B170" s="23"/>
      <c r="C170" s="104" t="s">
        <v>329</v>
      </c>
      <c r="D170" s="23"/>
      <c r="E170" s="23"/>
      <c r="F170" s="448"/>
      <c r="G170" s="448"/>
      <c r="H170" s="448"/>
      <c r="I170" s="448"/>
      <c r="J170" s="448"/>
      <c r="K170" s="23"/>
      <c r="L170" s="43" t="s">
        <v>332</v>
      </c>
      <c r="M170" s="23"/>
      <c r="N170" s="50">
        <f>N168-N169</f>
        <v>0</v>
      </c>
      <c r="O170" s="23"/>
      <c r="P170" s="50">
        <f>P168-P169</f>
        <v>0</v>
      </c>
      <c r="Q170" s="23"/>
      <c r="R170" s="50">
        <f>R168-R169</f>
        <v>0</v>
      </c>
      <c r="S170" s="235"/>
      <c r="T170" s="234"/>
    </row>
    <row r="171" spans="1:20" ht="15" customHeight="1" x14ac:dyDescent="0.2">
      <c r="A171" s="199">
        <f>ROW()</f>
        <v>171</v>
      </c>
      <c r="B171" s="23"/>
      <c r="C171" s="23"/>
      <c r="D171" s="23"/>
      <c r="E171" s="23"/>
      <c r="F171" s="23"/>
      <c r="G171" s="23"/>
      <c r="H171" s="23"/>
      <c r="I171" s="23"/>
      <c r="J171" s="23"/>
      <c r="K171" s="23"/>
      <c r="L171" s="23"/>
      <c r="M171" s="23"/>
      <c r="N171" s="23"/>
      <c r="O171" s="23"/>
      <c r="P171" s="23"/>
      <c r="Q171" s="23"/>
      <c r="R171" s="23"/>
      <c r="S171" s="235"/>
      <c r="T171" s="234"/>
    </row>
    <row r="172" spans="1:20" x14ac:dyDescent="0.2">
      <c r="A172" s="199">
        <f>ROW()</f>
        <v>172</v>
      </c>
      <c r="B172" s="23"/>
      <c r="C172" s="104" t="s">
        <v>182</v>
      </c>
      <c r="D172" s="24"/>
      <c r="E172" s="23"/>
      <c r="F172" s="448"/>
      <c r="G172" s="448"/>
      <c r="H172" s="448"/>
      <c r="I172" s="448"/>
      <c r="J172" s="448"/>
      <c r="K172" s="23"/>
      <c r="L172" s="110"/>
      <c r="M172" s="23"/>
      <c r="N172" s="24"/>
      <c r="O172" s="23"/>
      <c r="P172" s="24"/>
      <c r="Q172" s="23"/>
      <c r="R172" s="24"/>
      <c r="S172" s="235"/>
      <c r="T172" s="234"/>
    </row>
    <row r="173" spans="1:20" ht="15" customHeight="1" x14ac:dyDescent="0.2">
      <c r="A173" s="199">
        <f>ROW()</f>
        <v>173</v>
      </c>
      <c r="B173" s="112"/>
      <c r="C173" s="104" t="s">
        <v>2</v>
      </c>
      <c r="D173" s="24"/>
      <c r="E173" s="23"/>
      <c r="F173" s="448"/>
      <c r="G173" s="448"/>
      <c r="H173" s="448"/>
      <c r="I173" s="448"/>
      <c r="J173" s="448"/>
      <c r="K173" s="23"/>
      <c r="L173" s="43" t="s">
        <v>330</v>
      </c>
      <c r="M173" s="23"/>
      <c r="N173" s="197"/>
      <c r="O173" s="23"/>
      <c r="P173" s="197"/>
      <c r="Q173" s="23"/>
      <c r="R173" s="197"/>
      <c r="S173" s="235"/>
      <c r="T173" s="234"/>
    </row>
    <row r="174" spans="1:20" ht="15" customHeight="1" thickBot="1" x14ac:dyDescent="0.25">
      <c r="A174" s="199">
        <f>ROW()</f>
        <v>174</v>
      </c>
      <c r="B174" s="112"/>
      <c r="C174" s="104" t="s">
        <v>3</v>
      </c>
      <c r="D174" s="52"/>
      <c r="E174" s="23"/>
      <c r="F174" s="448"/>
      <c r="G174" s="448"/>
      <c r="H174" s="448"/>
      <c r="I174" s="448"/>
      <c r="J174" s="448"/>
      <c r="K174" s="23"/>
      <c r="L174" s="43" t="s">
        <v>331</v>
      </c>
      <c r="M174" s="23"/>
      <c r="N174" s="197"/>
      <c r="O174" s="23"/>
      <c r="P174" s="197"/>
      <c r="Q174" s="23"/>
      <c r="R174" s="197"/>
      <c r="S174" s="235"/>
      <c r="T174" s="234"/>
    </row>
    <row r="175" spans="1:20" ht="15" customHeight="1" thickBot="1" x14ac:dyDescent="0.25">
      <c r="A175" s="199">
        <f>ROW()</f>
        <v>175</v>
      </c>
      <c r="B175" s="23"/>
      <c r="C175" s="104" t="s">
        <v>329</v>
      </c>
      <c r="D175" s="23"/>
      <c r="E175" s="23"/>
      <c r="F175" s="448"/>
      <c r="G175" s="448"/>
      <c r="H175" s="448"/>
      <c r="I175" s="448"/>
      <c r="J175" s="448"/>
      <c r="K175" s="23"/>
      <c r="L175" s="43" t="s">
        <v>332</v>
      </c>
      <c r="M175" s="23"/>
      <c r="N175" s="50">
        <f>N173-N174</f>
        <v>0</v>
      </c>
      <c r="O175" s="23"/>
      <c r="P175" s="50">
        <f>P173-P174</f>
        <v>0</v>
      </c>
      <c r="Q175" s="23"/>
      <c r="R175" s="50">
        <f>R173-R174</f>
        <v>0</v>
      </c>
      <c r="S175" s="235"/>
      <c r="T175" s="234"/>
    </row>
    <row r="176" spans="1:20" ht="30" customHeight="1" x14ac:dyDescent="0.2">
      <c r="A176" s="199">
        <f>ROW()</f>
        <v>176</v>
      </c>
      <c r="B176" s="170"/>
      <c r="C176" s="170" t="s">
        <v>529</v>
      </c>
      <c r="D176" s="67"/>
      <c r="E176" s="66"/>
      <c r="F176" s="23"/>
      <c r="G176" s="23"/>
      <c r="H176" s="23"/>
      <c r="I176" s="23"/>
      <c r="J176" s="23"/>
      <c r="K176" s="66"/>
      <c r="L176" s="63"/>
      <c r="M176" s="63"/>
      <c r="N176" s="23"/>
      <c r="O176" s="23"/>
      <c r="P176" s="23"/>
      <c r="Q176" s="23"/>
      <c r="R176" s="23"/>
      <c r="S176" s="235"/>
      <c r="T176" s="234"/>
    </row>
    <row r="177" spans="1:20" ht="15" customHeight="1" x14ac:dyDescent="0.2">
      <c r="A177" s="199">
        <f>ROW()</f>
        <v>177</v>
      </c>
      <c r="B177" s="24"/>
      <c r="C177" s="381"/>
      <c r="D177" s="381"/>
      <c r="E177" s="381"/>
      <c r="F177" s="381"/>
      <c r="G177" s="381"/>
      <c r="H177" s="381"/>
      <c r="I177" s="381"/>
      <c r="J177" s="381"/>
      <c r="K177" s="381"/>
      <c r="L177" s="381"/>
      <c r="M177" s="381"/>
      <c r="N177" s="381"/>
      <c r="O177" s="381"/>
      <c r="P177" s="381"/>
      <c r="Q177" s="381"/>
      <c r="R177" s="381"/>
      <c r="S177" s="237"/>
      <c r="T177" s="234"/>
    </row>
    <row r="178" spans="1:20" ht="15" customHeight="1" x14ac:dyDescent="0.2">
      <c r="A178" s="199">
        <f>ROW()</f>
        <v>178</v>
      </c>
      <c r="B178" s="24"/>
      <c r="C178" s="381"/>
      <c r="D178" s="381"/>
      <c r="E178" s="381"/>
      <c r="F178" s="381"/>
      <c r="G178" s="381"/>
      <c r="H178" s="381"/>
      <c r="I178" s="381"/>
      <c r="J178" s="381"/>
      <c r="K178" s="381"/>
      <c r="L178" s="381"/>
      <c r="M178" s="381"/>
      <c r="N178" s="381"/>
      <c r="O178" s="381"/>
      <c r="P178" s="381"/>
      <c r="Q178" s="381"/>
      <c r="R178" s="381"/>
      <c r="S178" s="237"/>
      <c r="T178" s="234"/>
    </row>
    <row r="179" spans="1:20" ht="15" customHeight="1" x14ac:dyDescent="0.2">
      <c r="A179" s="199">
        <f>ROW()</f>
        <v>179</v>
      </c>
      <c r="B179" s="24"/>
      <c r="C179" s="381"/>
      <c r="D179" s="381"/>
      <c r="E179" s="381"/>
      <c r="F179" s="381"/>
      <c r="G179" s="381"/>
      <c r="H179" s="381"/>
      <c r="I179" s="381"/>
      <c r="J179" s="381"/>
      <c r="K179" s="381"/>
      <c r="L179" s="381"/>
      <c r="M179" s="381"/>
      <c r="N179" s="381"/>
      <c r="O179" s="381"/>
      <c r="P179" s="381"/>
      <c r="Q179" s="381"/>
      <c r="R179" s="381"/>
      <c r="S179" s="237"/>
      <c r="T179" s="234"/>
    </row>
    <row r="180" spans="1:20" ht="15" customHeight="1" x14ac:dyDescent="0.2">
      <c r="A180" s="199">
        <f>ROW()</f>
        <v>180</v>
      </c>
      <c r="B180" s="24"/>
      <c r="C180" s="381"/>
      <c r="D180" s="381"/>
      <c r="E180" s="381"/>
      <c r="F180" s="381"/>
      <c r="G180" s="381"/>
      <c r="H180" s="381"/>
      <c r="I180" s="381"/>
      <c r="J180" s="381"/>
      <c r="K180" s="381"/>
      <c r="L180" s="381"/>
      <c r="M180" s="381"/>
      <c r="N180" s="381"/>
      <c r="O180" s="381"/>
      <c r="P180" s="381"/>
      <c r="Q180" s="381"/>
      <c r="R180" s="381"/>
      <c r="S180" s="237"/>
      <c r="T180" s="234"/>
    </row>
    <row r="181" spans="1:20" ht="15" customHeight="1" x14ac:dyDescent="0.2">
      <c r="A181" s="199">
        <f>ROW()</f>
        <v>181</v>
      </c>
      <c r="B181" s="24"/>
      <c r="C181" s="381"/>
      <c r="D181" s="381"/>
      <c r="E181" s="381"/>
      <c r="F181" s="381"/>
      <c r="G181" s="381"/>
      <c r="H181" s="381"/>
      <c r="I181" s="381"/>
      <c r="J181" s="381"/>
      <c r="K181" s="381"/>
      <c r="L181" s="381"/>
      <c r="M181" s="381"/>
      <c r="N181" s="381"/>
      <c r="O181" s="381"/>
      <c r="P181" s="381"/>
      <c r="Q181" s="381"/>
      <c r="R181" s="381"/>
      <c r="S181" s="237"/>
      <c r="T181" s="234"/>
    </row>
    <row r="182" spans="1:20" ht="15" customHeight="1" x14ac:dyDescent="0.2">
      <c r="A182" s="199">
        <f>ROW()</f>
        <v>182</v>
      </c>
      <c r="B182" s="24"/>
      <c r="C182" s="381"/>
      <c r="D182" s="381"/>
      <c r="E182" s="381"/>
      <c r="F182" s="381"/>
      <c r="G182" s="381"/>
      <c r="H182" s="381"/>
      <c r="I182" s="381"/>
      <c r="J182" s="381"/>
      <c r="K182" s="381"/>
      <c r="L182" s="381"/>
      <c r="M182" s="381"/>
      <c r="N182" s="381"/>
      <c r="O182" s="381"/>
      <c r="P182" s="381"/>
      <c r="Q182" s="381"/>
      <c r="R182" s="381"/>
      <c r="S182" s="237"/>
      <c r="T182" s="234"/>
    </row>
    <row r="183" spans="1:20" ht="15" customHeight="1" x14ac:dyDescent="0.2">
      <c r="A183" s="199">
        <f>ROW()</f>
        <v>183</v>
      </c>
      <c r="B183" s="24"/>
      <c r="C183" s="381"/>
      <c r="D183" s="381"/>
      <c r="E183" s="381"/>
      <c r="F183" s="381"/>
      <c r="G183" s="381"/>
      <c r="H183" s="381"/>
      <c r="I183" s="381"/>
      <c r="J183" s="381"/>
      <c r="K183" s="381"/>
      <c r="L183" s="381"/>
      <c r="M183" s="381"/>
      <c r="N183" s="381"/>
      <c r="O183" s="381"/>
      <c r="P183" s="381"/>
      <c r="Q183" s="381"/>
      <c r="R183" s="381"/>
      <c r="S183" s="237"/>
      <c r="T183" s="234"/>
    </row>
    <row r="184" spans="1:20" ht="15" customHeight="1" x14ac:dyDescent="0.2">
      <c r="A184" s="199">
        <f>ROW()</f>
        <v>184</v>
      </c>
      <c r="B184" s="24"/>
      <c r="C184" s="381"/>
      <c r="D184" s="381"/>
      <c r="E184" s="381"/>
      <c r="F184" s="381"/>
      <c r="G184" s="381"/>
      <c r="H184" s="381"/>
      <c r="I184" s="381"/>
      <c r="J184" s="381"/>
      <c r="K184" s="381"/>
      <c r="L184" s="381"/>
      <c r="M184" s="381"/>
      <c r="N184" s="381"/>
      <c r="O184" s="381"/>
      <c r="P184" s="381"/>
      <c r="Q184" s="381"/>
      <c r="R184" s="381"/>
      <c r="S184" s="237"/>
      <c r="T184" s="234"/>
    </row>
    <row r="185" spans="1:20" ht="15" customHeight="1" x14ac:dyDescent="0.2">
      <c r="A185" s="199">
        <f>ROW()</f>
        <v>185</v>
      </c>
      <c r="B185" s="24"/>
      <c r="C185" s="381"/>
      <c r="D185" s="381"/>
      <c r="E185" s="381"/>
      <c r="F185" s="381"/>
      <c r="G185" s="381"/>
      <c r="H185" s="381"/>
      <c r="I185" s="381"/>
      <c r="J185" s="381"/>
      <c r="K185" s="381"/>
      <c r="L185" s="381"/>
      <c r="M185" s="381"/>
      <c r="N185" s="381"/>
      <c r="O185" s="381"/>
      <c r="P185" s="381"/>
      <c r="Q185" s="381"/>
      <c r="R185" s="381"/>
      <c r="S185" s="237"/>
      <c r="T185" s="234"/>
    </row>
    <row r="186" spans="1:20" ht="15" customHeight="1" x14ac:dyDescent="0.2">
      <c r="A186" s="199">
        <f>ROW()</f>
        <v>186</v>
      </c>
      <c r="B186" s="24"/>
      <c r="C186" s="381"/>
      <c r="D186" s="381"/>
      <c r="E186" s="381"/>
      <c r="F186" s="381"/>
      <c r="G186" s="381"/>
      <c r="H186" s="381"/>
      <c r="I186" s="381"/>
      <c r="J186" s="381"/>
      <c r="K186" s="381"/>
      <c r="L186" s="381"/>
      <c r="M186" s="381"/>
      <c r="N186" s="381"/>
      <c r="O186" s="381"/>
      <c r="P186" s="381"/>
      <c r="Q186" s="381"/>
      <c r="R186" s="381"/>
      <c r="S186" s="237"/>
      <c r="T186" s="234"/>
    </row>
    <row r="187" spans="1:20" ht="15" customHeight="1" x14ac:dyDescent="0.2">
      <c r="A187" s="199">
        <f>ROW()</f>
        <v>187</v>
      </c>
      <c r="B187" s="24"/>
      <c r="C187" s="381"/>
      <c r="D187" s="381"/>
      <c r="E187" s="381"/>
      <c r="F187" s="381"/>
      <c r="G187" s="381"/>
      <c r="H187" s="381"/>
      <c r="I187" s="381"/>
      <c r="J187" s="381"/>
      <c r="K187" s="381"/>
      <c r="L187" s="381"/>
      <c r="M187" s="381"/>
      <c r="N187" s="381"/>
      <c r="O187" s="381"/>
      <c r="P187" s="381"/>
      <c r="Q187" s="381"/>
      <c r="R187" s="381"/>
      <c r="S187" s="237"/>
      <c r="T187" s="234"/>
    </row>
    <row r="188" spans="1:20" ht="15" customHeight="1" x14ac:dyDescent="0.2">
      <c r="A188" s="199">
        <f>ROW()</f>
        <v>188</v>
      </c>
      <c r="B188" s="24"/>
      <c r="C188" s="381"/>
      <c r="D188" s="381"/>
      <c r="E188" s="381"/>
      <c r="F188" s="381"/>
      <c r="G188" s="381"/>
      <c r="H188" s="381"/>
      <c r="I188" s="381"/>
      <c r="J188" s="381"/>
      <c r="K188" s="381"/>
      <c r="L188" s="381"/>
      <c r="M188" s="381"/>
      <c r="N188" s="381"/>
      <c r="O188" s="381"/>
      <c r="P188" s="381"/>
      <c r="Q188" s="381"/>
      <c r="R188" s="381"/>
      <c r="S188" s="237"/>
      <c r="T188" s="234"/>
    </row>
    <row r="189" spans="1:20" ht="15" customHeight="1" x14ac:dyDescent="0.2">
      <c r="A189" s="199">
        <f>ROW()</f>
        <v>189</v>
      </c>
      <c r="B189" s="24"/>
      <c r="C189" s="381"/>
      <c r="D189" s="381"/>
      <c r="E189" s="381"/>
      <c r="F189" s="381"/>
      <c r="G189" s="381"/>
      <c r="H189" s="381"/>
      <c r="I189" s="381"/>
      <c r="J189" s="381"/>
      <c r="K189" s="381"/>
      <c r="L189" s="381"/>
      <c r="M189" s="381"/>
      <c r="N189" s="381"/>
      <c r="O189" s="381"/>
      <c r="P189" s="381"/>
      <c r="Q189" s="381"/>
      <c r="R189" s="381"/>
      <c r="S189" s="237"/>
      <c r="T189" s="234"/>
    </row>
    <row r="190" spans="1:20" ht="15" customHeight="1" x14ac:dyDescent="0.2">
      <c r="A190" s="199">
        <f>ROW()</f>
        <v>190</v>
      </c>
      <c r="B190" s="24"/>
      <c r="C190" s="381"/>
      <c r="D190" s="381"/>
      <c r="E190" s="381"/>
      <c r="F190" s="381"/>
      <c r="G190" s="381"/>
      <c r="H190" s="381"/>
      <c r="I190" s="381"/>
      <c r="J190" s="381"/>
      <c r="K190" s="381"/>
      <c r="L190" s="381"/>
      <c r="M190" s="381"/>
      <c r="N190" s="381"/>
      <c r="O190" s="381"/>
      <c r="P190" s="381"/>
      <c r="Q190" s="381"/>
      <c r="R190" s="381"/>
      <c r="S190" s="237"/>
      <c r="T190" s="234"/>
    </row>
    <row r="191" spans="1:20" ht="15" customHeight="1" x14ac:dyDescent="0.2">
      <c r="A191" s="199">
        <f>ROW()</f>
        <v>191</v>
      </c>
      <c r="B191" s="24"/>
      <c r="C191" s="381"/>
      <c r="D191" s="381"/>
      <c r="E191" s="381"/>
      <c r="F191" s="381"/>
      <c r="G191" s="381"/>
      <c r="H191" s="381"/>
      <c r="I191" s="381"/>
      <c r="J191" s="381"/>
      <c r="K191" s="381"/>
      <c r="L191" s="381"/>
      <c r="M191" s="381"/>
      <c r="N191" s="381"/>
      <c r="O191" s="381"/>
      <c r="P191" s="381"/>
      <c r="Q191" s="381"/>
      <c r="R191" s="381"/>
      <c r="S191" s="237"/>
      <c r="T191" s="234"/>
    </row>
    <row r="192" spans="1:20" ht="15" customHeight="1" x14ac:dyDescent="0.2">
      <c r="A192" s="199">
        <f>ROW()</f>
        <v>192</v>
      </c>
      <c r="B192" s="24"/>
      <c r="C192" s="381"/>
      <c r="D192" s="381"/>
      <c r="E192" s="381"/>
      <c r="F192" s="381"/>
      <c r="G192" s="381"/>
      <c r="H192" s="381"/>
      <c r="I192" s="381"/>
      <c r="J192" s="381"/>
      <c r="K192" s="381"/>
      <c r="L192" s="381"/>
      <c r="M192" s="381"/>
      <c r="N192" s="381"/>
      <c r="O192" s="381"/>
      <c r="P192" s="381"/>
      <c r="Q192" s="381"/>
      <c r="R192" s="381"/>
      <c r="S192" s="237"/>
      <c r="T192" s="234"/>
    </row>
    <row r="193" spans="1:20" ht="15" customHeight="1" x14ac:dyDescent="0.2">
      <c r="A193" s="199">
        <f>ROW()</f>
        <v>193</v>
      </c>
      <c r="B193" s="24"/>
      <c r="C193" s="381"/>
      <c r="D193" s="381"/>
      <c r="E193" s="381"/>
      <c r="F193" s="381"/>
      <c r="G193" s="381"/>
      <c r="H193" s="381"/>
      <c r="I193" s="381"/>
      <c r="J193" s="381"/>
      <c r="K193" s="381"/>
      <c r="L193" s="381"/>
      <c r="M193" s="381"/>
      <c r="N193" s="381"/>
      <c r="O193" s="381"/>
      <c r="P193" s="381"/>
      <c r="Q193" s="381"/>
      <c r="R193" s="381"/>
      <c r="S193" s="237"/>
      <c r="T193" s="234"/>
    </row>
    <row r="194" spans="1:20" ht="15" customHeight="1" x14ac:dyDescent="0.2">
      <c r="A194" s="199">
        <f>ROW()</f>
        <v>194</v>
      </c>
      <c r="B194" s="24"/>
      <c r="C194" s="381"/>
      <c r="D194" s="381"/>
      <c r="E194" s="381"/>
      <c r="F194" s="381"/>
      <c r="G194" s="381"/>
      <c r="H194" s="381"/>
      <c r="I194" s="381"/>
      <c r="J194" s="381"/>
      <c r="K194" s="381"/>
      <c r="L194" s="381"/>
      <c r="M194" s="381"/>
      <c r="N194" s="381"/>
      <c r="O194" s="381"/>
      <c r="P194" s="381"/>
      <c r="Q194" s="381"/>
      <c r="R194" s="381"/>
      <c r="S194" s="237"/>
      <c r="T194" s="234"/>
    </row>
    <row r="195" spans="1:20" ht="15" customHeight="1" x14ac:dyDescent="0.2">
      <c r="A195" s="199">
        <f>ROW()</f>
        <v>195</v>
      </c>
      <c r="B195" s="24"/>
      <c r="C195" s="381"/>
      <c r="D195" s="381"/>
      <c r="E195" s="381"/>
      <c r="F195" s="381"/>
      <c r="G195" s="381"/>
      <c r="H195" s="381"/>
      <c r="I195" s="381"/>
      <c r="J195" s="381"/>
      <c r="K195" s="381"/>
      <c r="L195" s="381"/>
      <c r="M195" s="381"/>
      <c r="N195" s="381"/>
      <c r="O195" s="381"/>
      <c r="P195" s="381"/>
      <c r="Q195" s="381"/>
      <c r="R195" s="381"/>
      <c r="S195" s="237"/>
      <c r="T195" s="234"/>
    </row>
    <row r="196" spans="1:20" ht="15" customHeight="1" x14ac:dyDescent="0.2">
      <c r="A196" s="199">
        <f>ROW()</f>
        <v>196</v>
      </c>
      <c r="B196" s="24"/>
      <c r="C196" s="381"/>
      <c r="D196" s="381"/>
      <c r="E196" s="381"/>
      <c r="F196" s="381"/>
      <c r="G196" s="381"/>
      <c r="H196" s="381"/>
      <c r="I196" s="381"/>
      <c r="J196" s="381"/>
      <c r="K196" s="381"/>
      <c r="L196" s="381"/>
      <c r="M196" s="381"/>
      <c r="N196" s="381"/>
      <c r="O196" s="381"/>
      <c r="P196" s="381"/>
      <c r="Q196" s="381"/>
      <c r="R196" s="381"/>
      <c r="S196" s="237"/>
      <c r="T196" s="234"/>
    </row>
    <row r="197" spans="1:20" ht="15" customHeight="1" x14ac:dyDescent="0.2">
      <c r="A197" s="199">
        <f>ROW()</f>
        <v>197</v>
      </c>
      <c r="B197" s="24"/>
      <c r="C197" s="381"/>
      <c r="D197" s="381"/>
      <c r="E197" s="381"/>
      <c r="F197" s="381"/>
      <c r="G197" s="381"/>
      <c r="H197" s="381"/>
      <c r="I197" s="381"/>
      <c r="J197" s="381"/>
      <c r="K197" s="381"/>
      <c r="L197" s="381"/>
      <c r="M197" s="381"/>
      <c r="N197" s="381"/>
      <c r="O197" s="381"/>
      <c r="P197" s="381"/>
      <c r="Q197" s="381"/>
      <c r="R197" s="381"/>
      <c r="S197" s="237"/>
      <c r="T197" s="234"/>
    </row>
    <row r="198" spans="1:20" ht="15" customHeight="1" x14ac:dyDescent="0.2">
      <c r="A198" s="199">
        <f>ROW()</f>
        <v>198</v>
      </c>
      <c r="B198" s="24"/>
      <c r="C198" s="381"/>
      <c r="D198" s="381"/>
      <c r="E198" s="381"/>
      <c r="F198" s="381"/>
      <c r="G198" s="381"/>
      <c r="H198" s="381"/>
      <c r="I198" s="381"/>
      <c r="J198" s="381"/>
      <c r="K198" s="381"/>
      <c r="L198" s="381"/>
      <c r="M198" s="381"/>
      <c r="N198" s="381"/>
      <c r="O198" s="381"/>
      <c r="P198" s="381"/>
      <c r="Q198" s="381"/>
      <c r="R198" s="381"/>
      <c r="S198" s="237"/>
      <c r="T198" s="234"/>
    </row>
    <row r="199" spans="1:20" ht="15" customHeight="1" x14ac:dyDescent="0.2">
      <c r="A199" s="199">
        <f>ROW()</f>
        <v>199</v>
      </c>
      <c r="B199" s="24"/>
      <c r="C199" s="381"/>
      <c r="D199" s="381"/>
      <c r="E199" s="381"/>
      <c r="F199" s="381"/>
      <c r="G199" s="381"/>
      <c r="H199" s="381"/>
      <c r="I199" s="381"/>
      <c r="J199" s="381"/>
      <c r="K199" s="381"/>
      <c r="L199" s="381"/>
      <c r="M199" s="381"/>
      <c r="N199" s="381"/>
      <c r="O199" s="381"/>
      <c r="P199" s="381"/>
      <c r="Q199" s="381"/>
      <c r="R199" s="381"/>
      <c r="S199" s="237"/>
      <c r="T199" s="234"/>
    </row>
    <row r="200" spans="1:20" ht="15" customHeight="1" x14ac:dyDescent="0.2">
      <c r="A200" s="199">
        <f>ROW()</f>
        <v>200</v>
      </c>
      <c r="B200" s="24"/>
      <c r="C200" s="381"/>
      <c r="D200" s="381"/>
      <c r="E200" s="381"/>
      <c r="F200" s="381"/>
      <c r="G200" s="381"/>
      <c r="H200" s="381"/>
      <c r="I200" s="381"/>
      <c r="J200" s="381"/>
      <c r="K200" s="381"/>
      <c r="L200" s="381"/>
      <c r="M200" s="381"/>
      <c r="N200" s="381"/>
      <c r="O200" s="381"/>
      <c r="P200" s="381"/>
      <c r="Q200" s="381"/>
      <c r="R200" s="381"/>
      <c r="S200" s="237"/>
      <c r="T200" s="234"/>
    </row>
    <row r="201" spans="1:20" ht="15" customHeight="1" x14ac:dyDescent="0.2">
      <c r="A201" s="199">
        <f>ROW()</f>
        <v>201</v>
      </c>
      <c r="B201" s="24"/>
      <c r="C201" s="381"/>
      <c r="D201" s="381"/>
      <c r="E201" s="381"/>
      <c r="F201" s="381"/>
      <c r="G201" s="381"/>
      <c r="H201" s="381"/>
      <c r="I201" s="381"/>
      <c r="J201" s="381"/>
      <c r="K201" s="381"/>
      <c r="L201" s="381"/>
      <c r="M201" s="381"/>
      <c r="N201" s="381"/>
      <c r="O201" s="381"/>
      <c r="P201" s="381"/>
      <c r="Q201" s="381"/>
      <c r="R201" s="381"/>
      <c r="S201" s="237"/>
      <c r="T201" s="234"/>
    </row>
    <row r="202" spans="1:20" ht="15" customHeight="1" x14ac:dyDescent="0.2">
      <c r="A202" s="199">
        <f>ROW()</f>
        <v>202</v>
      </c>
      <c r="B202" s="24"/>
      <c r="C202" s="381"/>
      <c r="D202" s="381"/>
      <c r="E202" s="381"/>
      <c r="F202" s="381"/>
      <c r="G202" s="381"/>
      <c r="H202" s="381"/>
      <c r="I202" s="381"/>
      <c r="J202" s="381"/>
      <c r="K202" s="381"/>
      <c r="L202" s="381"/>
      <c r="M202" s="381"/>
      <c r="N202" s="381"/>
      <c r="O202" s="381"/>
      <c r="P202" s="381"/>
      <c r="Q202" s="381"/>
      <c r="R202" s="381"/>
      <c r="S202" s="237"/>
      <c r="T202" s="234"/>
    </row>
    <row r="203" spans="1:20" x14ac:dyDescent="0.2">
      <c r="A203" s="200">
        <f>ROW()</f>
        <v>203</v>
      </c>
      <c r="B203" s="40"/>
      <c r="C203" s="39"/>
      <c r="D203" s="39"/>
      <c r="E203" s="40"/>
      <c r="F203" s="39"/>
      <c r="G203" s="40"/>
      <c r="H203" s="39"/>
      <c r="I203" s="40"/>
      <c r="J203" s="39"/>
      <c r="K203" s="40"/>
      <c r="L203" s="39"/>
      <c r="M203" s="40"/>
      <c r="N203" s="39"/>
      <c r="O203" s="40"/>
      <c r="P203" s="39"/>
      <c r="Q203" s="40"/>
      <c r="R203" s="39"/>
      <c r="S203" s="236" t="s">
        <v>559</v>
      </c>
      <c r="T203" s="234"/>
    </row>
  </sheetData>
  <sheetProtection formatColumns="0" formatRows="0"/>
  <mergeCells count="307">
    <mergeCell ref="C98:D98"/>
    <mergeCell ref="J98:N98"/>
    <mergeCell ref="P98:R98"/>
    <mergeCell ref="C99:D99"/>
    <mergeCell ref="J99:N99"/>
    <mergeCell ref="P99:R99"/>
    <mergeCell ref="C100:D100"/>
    <mergeCell ref="J100:N100"/>
    <mergeCell ref="P100:R100"/>
    <mergeCell ref="C95:D95"/>
    <mergeCell ref="J95:N95"/>
    <mergeCell ref="P95:R95"/>
    <mergeCell ref="C96:D96"/>
    <mergeCell ref="J96:N96"/>
    <mergeCell ref="P96:R96"/>
    <mergeCell ref="C97:D97"/>
    <mergeCell ref="J97:N97"/>
    <mergeCell ref="P97:R97"/>
    <mergeCell ref="F169:J169"/>
    <mergeCell ref="F170:J170"/>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76:D76"/>
    <mergeCell ref="J76:N76"/>
    <mergeCell ref="P76:R76"/>
    <mergeCell ref="C77:D77"/>
    <mergeCell ref="J77:N77"/>
    <mergeCell ref="P77:R77"/>
    <mergeCell ref="C78:D78"/>
    <mergeCell ref="C33:D33"/>
    <mergeCell ref="C30:D30"/>
    <mergeCell ref="C31:D31"/>
    <mergeCell ref="C32:D32"/>
    <mergeCell ref="C40:D40"/>
    <mergeCell ref="J31:N31"/>
    <mergeCell ref="F157:J157"/>
    <mergeCell ref="F158:J158"/>
    <mergeCell ref="F159:J159"/>
    <mergeCell ref="J78:N78"/>
    <mergeCell ref="C79:D79"/>
    <mergeCell ref="J79:N79"/>
    <mergeCell ref="C80:D80"/>
    <mergeCell ref="J80:N80"/>
    <mergeCell ref="C81:D81"/>
    <mergeCell ref="J81:N81"/>
    <mergeCell ref="C82:D82"/>
    <mergeCell ref="J82:N82"/>
    <mergeCell ref="C83:D83"/>
    <mergeCell ref="J83:N83"/>
    <mergeCell ref="C84:D84"/>
    <mergeCell ref="J84:N84"/>
    <mergeCell ref="C85:D85"/>
    <mergeCell ref="J85:N85"/>
    <mergeCell ref="C177:R202"/>
    <mergeCell ref="F147:J147"/>
    <mergeCell ref="F155:J155"/>
    <mergeCell ref="F148:J148"/>
    <mergeCell ref="F154:J154"/>
    <mergeCell ref="C36:D36"/>
    <mergeCell ref="F153:J153"/>
    <mergeCell ref="F149:J149"/>
    <mergeCell ref="L133:R133"/>
    <mergeCell ref="P40:R40"/>
    <mergeCell ref="J40:N40"/>
    <mergeCell ref="C39:D39"/>
    <mergeCell ref="C37:D37"/>
    <mergeCell ref="F160:J160"/>
    <mergeCell ref="F162:J162"/>
    <mergeCell ref="F163:J163"/>
    <mergeCell ref="F172:J172"/>
    <mergeCell ref="F173:J173"/>
    <mergeCell ref="F174:J174"/>
    <mergeCell ref="F175:J175"/>
    <mergeCell ref="F164:J164"/>
    <mergeCell ref="F165:J165"/>
    <mergeCell ref="F167:J167"/>
    <mergeCell ref="F168:J168"/>
    <mergeCell ref="C35:D35"/>
    <mergeCell ref="J34:N34"/>
    <mergeCell ref="P37:R37"/>
    <mergeCell ref="J35:N35"/>
    <mergeCell ref="P34:R34"/>
    <mergeCell ref="C38:D38"/>
    <mergeCell ref="C34:D34"/>
    <mergeCell ref="F144:J144"/>
    <mergeCell ref="C103:D103"/>
    <mergeCell ref="J103:N103"/>
    <mergeCell ref="P103:R103"/>
    <mergeCell ref="C104:D104"/>
    <mergeCell ref="J104:N104"/>
    <mergeCell ref="P104:R104"/>
    <mergeCell ref="C105:D105"/>
    <mergeCell ref="J105:N105"/>
    <mergeCell ref="P105:R105"/>
    <mergeCell ref="P78:R78"/>
    <mergeCell ref="P79:R79"/>
    <mergeCell ref="P80:R80"/>
    <mergeCell ref="P81:R81"/>
    <mergeCell ref="P82:R82"/>
    <mergeCell ref="P83:R83"/>
    <mergeCell ref="P84:R84"/>
    <mergeCell ref="F150:J150"/>
    <mergeCell ref="F152:J152"/>
    <mergeCell ref="L2:R2"/>
    <mergeCell ref="L3:R3"/>
    <mergeCell ref="J30:N30"/>
    <mergeCell ref="P30:R30"/>
    <mergeCell ref="J39:N39"/>
    <mergeCell ref="P39:R39"/>
    <mergeCell ref="J37:N37"/>
    <mergeCell ref="P29:R29"/>
    <mergeCell ref="F145:J145"/>
    <mergeCell ref="P85:R85"/>
    <mergeCell ref="J86:N86"/>
    <mergeCell ref="P86:R86"/>
    <mergeCell ref="J87:N87"/>
    <mergeCell ref="P87:R87"/>
    <mergeCell ref="J88:N88"/>
    <mergeCell ref="P88:R88"/>
    <mergeCell ref="J89:N89"/>
    <mergeCell ref="P89:R89"/>
    <mergeCell ref="J90:N90"/>
    <mergeCell ref="P90:R90"/>
    <mergeCell ref="J91:N91"/>
    <mergeCell ref="P91:R91"/>
    <mergeCell ref="P31:R31"/>
    <mergeCell ref="J38:N38"/>
    <mergeCell ref="P35:R35"/>
    <mergeCell ref="J36:N36"/>
    <mergeCell ref="P36:R36"/>
    <mergeCell ref="J33:N33"/>
    <mergeCell ref="P33:R33"/>
    <mergeCell ref="P38:R38"/>
    <mergeCell ref="J32:N32"/>
    <mergeCell ref="P32:R32"/>
    <mergeCell ref="F143:J143"/>
    <mergeCell ref="F142:J142"/>
    <mergeCell ref="L134:R134"/>
    <mergeCell ref="C66:D66"/>
    <mergeCell ref="J66:N66"/>
    <mergeCell ref="P66:R66"/>
    <mergeCell ref="C67:D67"/>
    <mergeCell ref="J67:N67"/>
    <mergeCell ref="P67:R67"/>
    <mergeCell ref="C68:D68"/>
    <mergeCell ref="J68:N68"/>
    <mergeCell ref="P68:R68"/>
    <mergeCell ref="C69:D69"/>
    <mergeCell ref="J69:N69"/>
    <mergeCell ref="P69:R69"/>
    <mergeCell ref="C70:D70"/>
    <mergeCell ref="J70:N70"/>
    <mergeCell ref="P70:R70"/>
    <mergeCell ref="C101:D101"/>
    <mergeCell ref="J101:N101"/>
    <mergeCell ref="P101:R101"/>
    <mergeCell ref="C102:D102"/>
    <mergeCell ref="J102:N102"/>
    <mergeCell ref="P102:R102"/>
    <mergeCell ref="C41:D41"/>
    <mergeCell ref="J41:N41"/>
    <mergeCell ref="P41:R41"/>
    <mergeCell ref="C118:D118"/>
    <mergeCell ref="J118:N118"/>
    <mergeCell ref="P118:R118"/>
    <mergeCell ref="J44:N44"/>
    <mergeCell ref="P44:R44"/>
    <mergeCell ref="C45:D45"/>
    <mergeCell ref="J45:N45"/>
    <mergeCell ref="C86:D86"/>
    <mergeCell ref="C87:D87"/>
    <mergeCell ref="C88:D88"/>
    <mergeCell ref="C89:D89"/>
    <mergeCell ref="C90:D90"/>
    <mergeCell ref="C91:D91"/>
    <mergeCell ref="C92:D92"/>
    <mergeCell ref="J92:N92"/>
    <mergeCell ref="P92:R92"/>
    <mergeCell ref="C93:D93"/>
    <mergeCell ref="J93:N93"/>
    <mergeCell ref="P93:R93"/>
    <mergeCell ref="C94:D94"/>
    <mergeCell ref="J94:N94"/>
    <mergeCell ref="C121:D121"/>
    <mergeCell ref="J121:N121"/>
    <mergeCell ref="P121:R121"/>
    <mergeCell ref="C122:D122"/>
    <mergeCell ref="J122:N122"/>
    <mergeCell ref="P122:R122"/>
    <mergeCell ref="C119:D119"/>
    <mergeCell ref="J119:N119"/>
    <mergeCell ref="P119:R119"/>
    <mergeCell ref="C120:D120"/>
    <mergeCell ref="J120:N120"/>
    <mergeCell ref="P120:R120"/>
    <mergeCell ref="C127:D127"/>
    <mergeCell ref="J127:N127"/>
    <mergeCell ref="P127:R127"/>
    <mergeCell ref="C123:D123"/>
    <mergeCell ref="J123:N123"/>
    <mergeCell ref="P123:R123"/>
    <mergeCell ref="C124:D124"/>
    <mergeCell ref="C128:D128"/>
    <mergeCell ref="J128:N128"/>
    <mergeCell ref="P128:R128"/>
    <mergeCell ref="C125:D125"/>
    <mergeCell ref="J125:N125"/>
    <mergeCell ref="P125:R125"/>
    <mergeCell ref="C126:D126"/>
    <mergeCell ref="J126:N126"/>
    <mergeCell ref="P126:R126"/>
    <mergeCell ref="J124:N124"/>
    <mergeCell ref="P124:R124"/>
    <mergeCell ref="C42:D42"/>
    <mergeCell ref="J42:N42"/>
    <mergeCell ref="P42:R42"/>
    <mergeCell ref="C43:D43"/>
    <mergeCell ref="J43:N43"/>
    <mergeCell ref="P43:R43"/>
    <mergeCell ref="C44:D44"/>
    <mergeCell ref="L58:R58"/>
    <mergeCell ref="L59:R59"/>
    <mergeCell ref="C50:D50"/>
    <mergeCell ref="J50:N50"/>
    <mergeCell ref="P50:R50"/>
    <mergeCell ref="C51:D51"/>
    <mergeCell ref="J51:N51"/>
    <mergeCell ref="P51:R51"/>
    <mergeCell ref="P52:R52"/>
    <mergeCell ref="C53:D53"/>
    <mergeCell ref="J53:N53"/>
    <mergeCell ref="P53:R53"/>
    <mergeCell ref="C54:D54"/>
    <mergeCell ref="J54:N54"/>
    <mergeCell ref="P54:R54"/>
    <mergeCell ref="C48:D48"/>
    <mergeCell ref="J48:N48"/>
    <mergeCell ref="P48:R48"/>
    <mergeCell ref="C49:D49"/>
    <mergeCell ref="J49:N49"/>
    <mergeCell ref="P49:R49"/>
    <mergeCell ref="P45:R45"/>
    <mergeCell ref="C46:D46"/>
    <mergeCell ref="J46:N46"/>
    <mergeCell ref="P46:R46"/>
    <mergeCell ref="C47:D47"/>
    <mergeCell ref="J47:N47"/>
    <mergeCell ref="P47:R47"/>
    <mergeCell ref="C112:D112"/>
    <mergeCell ref="J112:N112"/>
    <mergeCell ref="P112:R112"/>
    <mergeCell ref="C113:D113"/>
    <mergeCell ref="J113:N113"/>
    <mergeCell ref="P113:R113"/>
    <mergeCell ref="C52:D52"/>
    <mergeCell ref="J52:N52"/>
    <mergeCell ref="C110:D110"/>
    <mergeCell ref="J110:N110"/>
    <mergeCell ref="P110:R110"/>
    <mergeCell ref="C111:D111"/>
    <mergeCell ref="J111:N111"/>
    <mergeCell ref="P111:R111"/>
    <mergeCell ref="C106:D106"/>
    <mergeCell ref="J106:N106"/>
    <mergeCell ref="P63:R63"/>
    <mergeCell ref="C64:D64"/>
    <mergeCell ref="J64:N64"/>
    <mergeCell ref="P64:R64"/>
    <mergeCell ref="C65:D65"/>
    <mergeCell ref="J65:N65"/>
    <mergeCell ref="P65:R65"/>
    <mergeCell ref="P94:R94"/>
    <mergeCell ref="C116:D116"/>
    <mergeCell ref="J116:N116"/>
    <mergeCell ref="P116:R116"/>
    <mergeCell ref="C117:D117"/>
    <mergeCell ref="J117:N117"/>
    <mergeCell ref="P117:R117"/>
    <mergeCell ref="C114:D114"/>
    <mergeCell ref="J114:N114"/>
    <mergeCell ref="P114:R114"/>
    <mergeCell ref="C115:D115"/>
    <mergeCell ref="J115:N115"/>
    <mergeCell ref="P115:R115"/>
    <mergeCell ref="C109:D109"/>
    <mergeCell ref="J109:N109"/>
    <mergeCell ref="P109:R109"/>
    <mergeCell ref="P106:R106"/>
    <mergeCell ref="C107:D107"/>
    <mergeCell ref="J107:N107"/>
    <mergeCell ref="P107:R107"/>
    <mergeCell ref="C108:D108"/>
    <mergeCell ref="J108:N108"/>
    <mergeCell ref="P108:R108"/>
  </mergeCells>
  <phoneticPr fontId="1" type="noConversion"/>
  <dataValidations count="3">
    <dataValidation allowBlank="1" showInputMessage="1" promptTitle="Short text entry cell" prompt=" " sqref="F172:J175 F30:F54 F157:J160 F152:J155 F147:J150 F167:J170 F162:J165 F142:J145 C30:D54 J30:N54 P30:R54 F64:F128 P64:R128 J64:N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5"/>
    <pageSetUpPr fitToPage="1"/>
  </sheetPr>
  <dimension ref="A1:Z203"/>
  <sheetViews>
    <sheetView showGridLines="0" view="pageBreakPreview" zoomScaleNormal="100" zoomScaleSheetLayoutView="100" workbookViewId="0"/>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 min="22" max="22" width="14"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33"/>
      <c r="T1" s="234"/>
      <c r="U1"/>
      <c r="V1"/>
      <c r="W1"/>
      <c r="X1"/>
      <c r="Y1"/>
      <c r="Z1"/>
    </row>
    <row r="2" spans="1:26" s="10" customFormat="1" ht="16.5" customHeight="1" x14ac:dyDescent="0.25">
      <c r="A2" s="18"/>
      <c r="B2" s="21"/>
      <c r="C2" s="19"/>
      <c r="D2" s="19"/>
      <c r="E2" s="21"/>
      <c r="F2" s="19"/>
      <c r="G2" s="21"/>
      <c r="H2" s="19"/>
      <c r="I2" s="21"/>
      <c r="J2" s="21"/>
      <c r="K2" s="177" t="s">
        <v>191</v>
      </c>
      <c r="L2" s="379" t="str">
        <f>IF(NOT(ISBLANK('Annual CoverSheet'!$C$8)),'Annual CoverSheet'!$C$8,"")</f>
        <v>Airport Company</v>
      </c>
      <c r="M2" s="379"/>
      <c r="N2" s="379"/>
      <c r="O2" s="379"/>
      <c r="P2" s="379"/>
      <c r="Q2" s="379"/>
      <c r="R2" s="379"/>
      <c r="S2" s="191"/>
      <c r="T2" s="234"/>
      <c r="U2"/>
      <c r="V2"/>
      <c r="W2"/>
      <c r="X2"/>
      <c r="Y2"/>
      <c r="Z2"/>
    </row>
    <row r="3" spans="1:26" s="10" customFormat="1" ht="16.5" customHeight="1" x14ac:dyDescent="0.25">
      <c r="A3" s="18"/>
      <c r="B3" s="21"/>
      <c r="C3" s="19"/>
      <c r="D3" s="19"/>
      <c r="E3" s="21"/>
      <c r="F3" s="19"/>
      <c r="G3" s="21"/>
      <c r="H3" s="19"/>
      <c r="I3" s="21"/>
      <c r="J3" s="21"/>
      <c r="K3" s="177" t="s">
        <v>192</v>
      </c>
      <c r="L3" s="380">
        <f>IF(ISNUMBER('Annual CoverSheet'!$C$12),DATE(2010,MONTH('Annual CoverSheet'!$C$12),DAY('Annual CoverSheet'!$C$12)),"")</f>
        <v>40268</v>
      </c>
      <c r="M3" s="380"/>
      <c r="N3" s="380"/>
      <c r="O3" s="380"/>
      <c r="P3" s="380"/>
      <c r="Q3" s="380"/>
      <c r="R3" s="380"/>
      <c r="S3" s="191"/>
      <c r="T3" s="234"/>
      <c r="U3"/>
      <c r="V3"/>
      <c r="W3"/>
      <c r="X3"/>
      <c r="Y3"/>
      <c r="Z3"/>
    </row>
    <row r="4" spans="1:26" s="10" customFormat="1" ht="20.25" customHeight="1" x14ac:dyDescent="0.25">
      <c r="A4" s="165" t="s">
        <v>641</v>
      </c>
      <c r="B4" s="19"/>
      <c r="C4" s="19"/>
      <c r="D4" s="19"/>
      <c r="E4" s="19"/>
      <c r="F4" s="19"/>
      <c r="G4" s="19"/>
      <c r="H4" s="19"/>
      <c r="I4" s="19"/>
      <c r="J4" s="19"/>
      <c r="K4" s="19"/>
      <c r="L4" s="19"/>
      <c r="M4" s="19"/>
      <c r="N4" s="19"/>
      <c r="O4" s="19"/>
      <c r="P4" s="19"/>
      <c r="Q4" s="19"/>
      <c r="R4" s="19"/>
      <c r="S4" s="191"/>
      <c r="T4" s="234"/>
      <c r="U4"/>
      <c r="V4"/>
      <c r="W4"/>
      <c r="X4"/>
      <c r="Y4"/>
      <c r="Z4"/>
    </row>
    <row r="5" spans="1:26" s="10" customFormat="1" x14ac:dyDescent="0.2">
      <c r="A5" s="198" t="s">
        <v>589</v>
      </c>
      <c r="B5" s="22" t="s">
        <v>686</v>
      </c>
      <c r="C5" s="19"/>
      <c r="D5" s="19"/>
      <c r="E5" s="19"/>
      <c r="F5" s="19"/>
      <c r="G5" s="19"/>
      <c r="H5" s="19"/>
      <c r="I5" s="19"/>
      <c r="J5" s="19"/>
      <c r="K5" s="19"/>
      <c r="L5" s="19"/>
      <c r="M5" s="19"/>
      <c r="N5" s="19"/>
      <c r="O5" s="19"/>
      <c r="P5" s="19"/>
      <c r="Q5" s="19"/>
      <c r="R5" s="19"/>
      <c r="S5" s="191"/>
      <c r="T5" s="234"/>
      <c r="U5"/>
      <c r="V5"/>
      <c r="W5"/>
      <c r="X5"/>
      <c r="Y5"/>
      <c r="Z5"/>
    </row>
    <row r="6" spans="1:26" ht="24.95" customHeight="1" x14ac:dyDescent="0.25">
      <c r="A6" s="199">
        <f>ROW()</f>
        <v>6</v>
      </c>
      <c r="B6" s="181" t="s">
        <v>499</v>
      </c>
      <c r="C6" s="188"/>
      <c r="D6" s="24"/>
      <c r="E6" s="23"/>
      <c r="F6" s="24"/>
      <c r="G6" s="23"/>
      <c r="H6" s="24"/>
      <c r="I6" s="23"/>
      <c r="J6" s="24"/>
      <c r="K6" s="23"/>
      <c r="L6" s="24"/>
      <c r="M6" s="23"/>
      <c r="N6" s="24"/>
      <c r="O6" s="23"/>
      <c r="P6" s="24"/>
      <c r="Q6" s="23"/>
      <c r="R6" s="28" t="s">
        <v>257</v>
      </c>
      <c r="S6" s="235"/>
      <c r="T6" s="234"/>
    </row>
    <row r="7" spans="1:26" ht="50.1" customHeight="1" x14ac:dyDescent="0.2">
      <c r="A7" s="199">
        <f>ROW()</f>
        <v>7</v>
      </c>
      <c r="B7" s="23"/>
      <c r="C7" s="24"/>
      <c r="D7" s="24"/>
      <c r="E7" s="23"/>
      <c r="F7" s="24"/>
      <c r="G7" s="23"/>
      <c r="H7" s="42" t="s">
        <v>326</v>
      </c>
      <c r="I7" s="23"/>
      <c r="J7" s="42" t="s">
        <v>313</v>
      </c>
      <c r="K7" s="23"/>
      <c r="L7" s="42" t="s">
        <v>336</v>
      </c>
      <c r="M7" s="23"/>
      <c r="N7" s="42" t="s">
        <v>123</v>
      </c>
      <c r="O7" s="23"/>
      <c r="P7" s="42" t="s">
        <v>46</v>
      </c>
      <c r="Q7" s="23"/>
      <c r="R7" s="42" t="s">
        <v>193</v>
      </c>
      <c r="S7" s="235"/>
      <c r="T7" s="234"/>
    </row>
    <row r="8" spans="1:26" x14ac:dyDescent="0.2">
      <c r="A8" s="199">
        <f>ROW()</f>
        <v>8</v>
      </c>
      <c r="B8" s="23"/>
      <c r="C8" s="172" t="s">
        <v>308</v>
      </c>
      <c r="D8" s="24"/>
      <c r="E8" s="24"/>
      <c r="F8" s="24"/>
      <c r="G8" s="23"/>
      <c r="H8" s="24"/>
      <c r="I8" s="23"/>
      <c r="J8" s="24"/>
      <c r="K8" s="23"/>
      <c r="L8" s="24"/>
      <c r="M8" s="23"/>
      <c r="N8" s="24"/>
      <c r="O8" s="23"/>
      <c r="P8" s="24"/>
      <c r="Q8" s="23"/>
      <c r="R8" s="108"/>
      <c r="S8" s="235"/>
      <c r="T8" s="234"/>
    </row>
    <row r="9" spans="1:26" ht="15" customHeight="1" x14ac:dyDescent="0.2">
      <c r="A9" s="199">
        <f>ROW()</f>
        <v>9</v>
      </c>
      <c r="B9" s="23"/>
      <c r="C9" s="24"/>
      <c r="D9" s="43" t="s">
        <v>177</v>
      </c>
      <c r="E9" s="23"/>
      <c r="F9" s="24"/>
      <c r="G9" s="23"/>
      <c r="H9" s="197"/>
      <c r="I9" s="23"/>
      <c r="J9" s="197"/>
      <c r="K9" s="23"/>
      <c r="L9" s="197"/>
      <c r="M9" s="23"/>
      <c r="N9" s="33">
        <f>H9+J9+L9</f>
        <v>0</v>
      </c>
      <c r="O9" s="23"/>
      <c r="P9" s="24"/>
      <c r="Q9" s="23"/>
      <c r="R9" s="33">
        <f>N9</f>
        <v>0</v>
      </c>
      <c r="S9" s="235"/>
      <c r="T9" s="234"/>
    </row>
    <row r="10" spans="1:26" ht="15" customHeight="1" x14ac:dyDescent="0.2">
      <c r="A10" s="199">
        <f>ROW()</f>
        <v>10</v>
      </c>
      <c r="B10" s="23"/>
      <c r="C10" s="24"/>
      <c r="D10" s="43" t="s">
        <v>178</v>
      </c>
      <c r="E10" s="23"/>
      <c r="F10" s="24"/>
      <c r="G10" s="23"/>
      <c r="H10" s="197"/>
      <c r="I10" s="23"/>
      <c r="J10" s="197"/>
      <c r="K10" s="23"/>
      <c r="L10" s="197"/>
      <c r="M10" s="23"/>
      <c r="N10" s="33">
        <f>H10+J10+L10</f>
        <v>0</v>
      </c>
      <c r="O10" s="23"/>
      <c r="P10" s="197"/>
      <c r="Q10" s="23"/>
      <c r="R10" s="33">
        <f>N10+P10</f>
        <v>0</v>
      </c>
      <c r="S10" s="235"/>
      <c r="T10" s="234"/>
    </row>
    <row r="11" spans="1:26" ht="15" customHeight="1" x14ac:dyDescent="0.2">
      <c r="A11" s="199">
        <f>ROW()</f>
        <v>11</v>
      </c>
      <c r="B11" s="23"/>
      <c r="C11" s="24"/>
      <c r="D11" s="30" t="s">
        <v>134</v>
      </c>
      <c r="E11" s="23"/>
      <c r="F11" s="24"/>
      <c r="G11" s="23"/>
      <c r="H11" s="23"/>
      <c r="I11" s="23"/>
      <c r="J11" s="23"/>
      <c r="K11" s="23"/>
      <c r="L11" s="23"/>
      <c r="M11" s="23"/>
      <c r="N11" s="33">
        <f>SUM(N9:N10)</f>
        <v>0</v>
      </c>
      <c r="O11" s="23"/>
      <c r="P11" s="23"/>
      <c r="Q11" s="23"/>
      <c r="R11" s="34"/>
      <c r="S11" s="235"/>
      <c r="T11" s="234"/>
    </row>
    <row r="12" spans="1:26" ht="18" customHeight="1" x14ac:dyDescent="0.2">
      <c r="A12" s="199">
        <f>ROW()</f>
        <v>12</v>
      </c>
      <c r="B12" s="23"/>
      <c r="C12" s="172" t="s">
        <v>309</v>
      </c>
      <c r="D12" s="24"/>
      <c r="E12" s="24"/>
      <c r="F12" s="24"/>
      <c r="G12" s="23"/>
      <c r="H12" s="24"/>
      <c r="I12" s="23"/>
      <c r="J12" s="24"/>
      <c r="K12" s="23"/>
      <c r="L12" s="24"/>
      <c r="M12" s="23"/>
      <c r="N12" s="24"/>
      <c r="O12" s="23"/>
      <c r="P12" s="24"/>
      <c r="Q12" s="23"/>
      <c r="R12" s="24"/>
      <c r="S12" s="235"/>
      <c r="T12" s="234"/>
    </row>
    <row r="13" spans="1:26" ht="15" customHeight="1" x14ac:dyDescent="0.2">
      <c r="A13" s="199">
        <f>ROW()</f>
        <v>13</v>
      </c>
      <c r="B13" s="23"/>
      <c r="C13" s="24"/>
      <c r="D13" s="43" t="s">
        <v>177</v>
      </c>
      <c r="E13" s="23"/>
      <c r="F13" s="24"/>
      <c r="G13" s="23"/>
      <c r="H13" s="197"/>
      <c r="I13" s="23"/>
      <c r="J13" s="197"/>
      <c r="K13" s="23"/>
      <c r="L13" s="197"/>
      <c r="M13" s="23"/>
      <c r="N13" s="33">
        <f>H13+J13+L13</f>
        <v>0</v>
      </c>
      <c r="O13" s="23"/>
      <c r="P13" s="24"/>
      <c r="Q13" s="23"/>
      <c r="R13" s="33">
        <f>N13</f>
        <v>0</v>
      </c>
      <c r="S13" s="235"/>
      <c r="T13" s="234"/>
    </row>
    <row r="14" spans="1:26" ht="15" customHeight="1" x14ac:dyDescent="0.2">
      <c r="A14" s="199">
        <f>ROW()</f>
        <v>14</v>
      </c>
      <c r="B14" s="23"/>
      <c r="C14" s="24"/>
      <c r="D14" s="43" t="s">
        <v>178</v>
      </c>
      <c r="E14" s="23"/>
      <c r="F14" s="24"/>
      <c r="G14" s="23"/>
      <c r="H14" s="197"/>
      <c r="I14" s="23"/>
      <c r="J14" s="197"/>
      <c r="K14" s="23"/>
      <c r="L14" s="197"/>
      <c r="M14" s="23"/>
      <c r="N14" s="33">
        <f>H14+J14+L14</f>
        <v>0</v>
      </c>
      <c r="O14" s="23"/>
      <c r="P14" s="197"/>
      <c r="Q14" s="23"/>
      <c r="R14" s="33">
        <f>N14+P14</f>
        <v>0</v>
      </c>
      <c r="S14" s="235"/>
      <c r="T14" s="234"/>
    </row>
    <row r="15" spans="1:26" ht="15" customHeight="1" x14ac:dyDescent="0.2">
      <c r="A15" s="199">
        <f>ROW()</f>
        <v>15</v>
      </c>
      <c r="B15" s="23"/>
      <c r="C15" s="24"/>
      <c r="D15" s="30" t="s">
        <v>135</v>
      </c>
      <c r="E15" s="23"/>
      <c r="F15" s="24"/>
      <c r="G15" s="23"/>
      <c r="H15" s="23"/>
      <c r="I15" s="23"/>
      <c r="J15" s="23"/>
      <c r="K15" s="23"/>
      <c r="L15" s="23"/>
      <c r="M15" s="23"/>
      <c r="N15" s="33">
        <f>SUM(N13:N14)</f>
        <v>0</v>
      </c>
      <c r="O15" s="23"/>
      <c r="P15" s="23"/>
      <c r="Q15" s="23"/>
      <c r="R15" s="34"/>
      <c r="S15" s="235"/>
      <c r="T15" s="234"/>
    </row>
    <row r="16" spans="1:26" ht="18" customHeight="1" x14ac:dyDescent="0.2">
      <c r="A16" s="199">
        <f>ROW()</f>
        <v>16</v>
      </c>
      <c r="B16" s="23"/>
      <c r="C16" s="172" t="s">
        <v>93</v>
      </c>
      <c r="D16" s="24"/>
      <c r="E16" s="24"/>
      <c r="F16" s="24"/>
      <c r="G16" s="23"/>
      <c r="H16" s="24"/>
      <c r="I16" s="23"/>
      <c r="J16" s="24"/>
      <c r="K16" s="23"/>
      <c r="L16" s="24"/>
      <c r="M16" s="23"/>
      <c r="N16" s="24"/>
      <c r="O16" s="23"/>
      <c r="P16" s="24"/>
      <c r="Q16" s="23"/>
      <c r="R16" s="24"/>
      <c r="S16" s="235"/>
      <c r="T16" s="234"/>
    </row>
    <row r="17" spans="1:20" ht="15" customHeight="1" x14ac:dyDescent="0.2">
      <c r="A17" s="199">
        <f>ROW()</f>
        <v>17</v>
      </c>
      <c r="B17" s="23"/>
      <c r="C17" s="24"/>
      <c r="D17" s="43" t="s">
        <v>177</v>
      </c>
      <c r="E17" s="23"/>
      <c r="F17" s="24"/>
      <c r="G17" s="23"/>
      <c r="H17" s="197"/>
      <c r="I17" s="23"/>
      <c r="J17" s="197"/>
      <c r="K17" s="23"/>
      <c r="L17" s="197"/>
      <c r="M17" s="23"/>
      <c r="N17" s="33">
        <f>H17+J17+L17</f>
        <v>0</v>
      </c>
      <c r="O17" s="23"/>
      <c r="P17" s="24"/>
      <c r="Q17" s="23"/>
      <c r="R17" s="33">
        <f>N17</f>
        <v>0</v>
      </c>
      <c r="S17" s="235"/>
      <c r="T17" s="234"/>
    </row>
    <row r="18" spans="1:20" ht="15" customHeight="1" x14ac:dyDescent="0.2">
      <c r="A18" s="199">
        <f>ROW()</f>
        <v>18</v>
      </c>
      <c r="B18" s="23"/>
      <c r="C18" s="24"/>
      <c r="D18" s="43" t="s">
        <v>178</v>
      </c>
      <c r="E18" s="23"/>
      <c r="F18" s="24"/>
      <c r="G18" s="23"/>
      <c r="H18" s="197"/>
      <c r="I18" s="23"/>
      <c r="J18" s="197"/>
      <c r="K18" s="23"/>
      <c r="L18" s="197"/>
      <c r="M18" s="23"/>
      <c r="N18" s="33">
        <f>H18+J18+L18</f>
        <v>0</v>
      </c>
      <c r="O18" s="23"/>
      <c r="P18" s="197"/>
      <c r="Q18" s="23"/>
      <c r="R18" s="33">
        <f>N18+P18</f>
        <v>0</v>
      </c>
      <c r="S18" s="235"/>
      <c r="T18" s="234"/>
    </row>
    <row r="19" spans="1:20" ht="15" customHeight="1" x14ac:dyDescent="0.2">
      <c r="A19" s="199">
        <f>ROW()</f>
        <v>19</v>
      </c>
      <c r="B19" s="23"/>
      <c r="C19" s="24"/>
      <c r="D19" s="174" t="s">
        <v>136</v>
      </c>
      <c r="E19" s="23"/>
      <c r="F19" s="24"/>
      <c r="G19" s="23"/>
      <c r="H19" s="23"/>
      <c r="I19" s="23"/>
      <c r="J19" s="23"/>
      <c r="K19" s="23"/>
      <c r="L19" s="23"/>
      <c r="M19" s="23"/>
      <c r="N19" s="33">
        <f>SUM(N17:N18)</f>
        <v>0</v>
      </c>
      <c r="O19" s="23"/>
      <c r="P19" s="23"/>
      <c r="Q19" s="23"/>
      <c r="R19" s="34"/>
      <c r="S19" s="235"/>
      <c r="T19" s="234"/>
    </row>
    <row r="20" spans="1:20" ht="23.25" customHeight="1" x14ac:dyDescent="0.2">
      <c r="A20" s="199">
        <f>ROW()</f>
        <v>20</v>
      </c>
      <c r="B20" s="23"/>
      <c r="C20" s="172" t="s">
        <v>94</v>
      </c>
      <c r="D20" s="24"/>
      <c r="E20" s="24"/>
      <c r="F20" s="24"/>
      <c r="G20" s="23"/>
      <c r="H20" s="24"/>
      <c r="I20" s="23"/>
      <c r="J20" s="24"/>
      <c r="K20" s="23"/>
      <c r="L20" s="24"/>
      <c r="M20" s="23"/>
      <c r="N20" s="24"/>
      <c r="O20" s="23"/>
      <c r="P20" s="24"/>
      <c r="Q20" s="23"/>
      <c r="R20" s="24"/>
      <c r="S20" s="235"/>
      <c r="T20" s="234"/>
    </row>
    <row r="21" spans="1:20" ht="15" customHeight="1" x14ac:dyDescent="0.2">
      <c r="A21" s="199">
        <f>ROW()</f>
        <v>21</v>
      </c>
      <c r="B21" s="23"/>
      <c r="C21" s="24"/>
      <c r="D21" s="43" t="s">
        <v>177</v>
      </c>
      <c r="E21" s="23"/>
      <c r="F21" s="24"/>
      <c r="G21" s="23"/>
      <c r="H21" s="197"/>
      <c r="I21" s="23"/>
      <c r="J21" s="197"/>
      <c r="K21" s="23"/>
      <c r="L21" s="197"/>
      <c r="M21" s="23"/>
      <c r="N21" s="33">
        <f>H21+J21+L21</f>
        <v>0</v>
      </c>
      <c r="O21" s="23"/>
      <c r="P21" s="24"/>
      <c r="Q21" s="23"/>
      <c r="R21" s="33">
        <f>N21</f>
        <v>0</v>
      </c>
      <c r="S21" s="235"/>
      <c r="T21" s="234"/>
    </row>
    <row r="22" spans="1:20" ht="15" customHeight="1" x14ac:dyDescent="0.2">
      <c r="A22" s="199">
        <f>ROW()</f>
        <v>22</v>
      </c>
      <c r="B22" s="23"/>
      <c r="C22" s="24"/>
      <c r="D22" s="43" t="s">
        <v>178</v>
      </c>
      <c r="E22" s="23"/>
      <c r="F22" s="24"/>
      <c r="G22" s="23"/>
      <c r="H22" s="197"/>
      <c r="I22" s="23"/>
      <c r="J22" s="197"/>
      <c r="K22" s="23"/>
      <c r="L22" s="197"/>
      <c r="M22" s="23"/>
      <c r="N22" s="33">
        <f>H22+J22+L22</f>
        <v>0</v>
      </c>
      <c r="O22" s="23"/>
      <c r="P22" s="197"/>
      <c r="Q22" s="23"/>
      <c r="R22" s="33">
        <f>N22+P22</f>
        <v>0</v>
      </c>
      <c r="S22" s="235"/>
      <c r="T22" s="234"/>
    </row>
    <row r="23" spans="1:20" ht="15" customHeight="1" x14ac:dyDescent="0.2">
      <c r="A23" s="199">
        <f>ROW()</f>
        <v>23</v>
      </c>
      <c r="B23" s="23"/>
      <c r="C23" s="24"/>
      <c r="D23" s="174" t="s">
        <v>137</v>
      </c>
      <c r="E23" s="23"/>
      <c r="F23" s="24"/>
      <c r="G23" s="23"/>
      <c r="H23" s="23"/>
      <c r="I23" s="23"/>
      <c r="J23" s="23"/>
      <c r="K23" s="23"/>
      <c r="L23" s="23"/>
      <c r="M23" s="23"/>
      <c r="N23" s="33">
        <f>SUM(N21:N22)</f>
        <v>0</v>
      </c>
      <c r="O23" s="23"/>
      <c r="P23" s="23"/>
      <c r="Q23" s="23"/>
      <c r="R23" s="34"/>
      <c r="S23" s="235"/>
      <c r="T23" s="234"/>
    </row>
    <row r="24" spans="1:20" x14ac:dyDescent="0.2">
      <c r="A24" s="199">
        <f>ROW()</f>
        <v>24</v>
      </c>
      <c r="B24" s="23"/>
      <c r="C24" s="24"/>
      <c r="D24" s="24"/>
      <c r="E24" s="23"/>
      <c r="F24" s="24"/>
      <c r="G24" s="23"/>
      <c r="H24" s="24"/>
      <c r="I24" s="23"/>
      <c r="J24" s="24"/>
      <c r="K24" s="23"/>
      <c r="L24" s="24"/>
      <c r="M24" s="23"/>
      <c r="N24" s="24"/>
      <c r="O24" s="23"/>
      <c r="P24" s="24"/>
      <c r="Q24" s="23"/>
      <c r="R24" s="24"/>
      <c r="S24" s="235"/>
      <c r="T24" s="234"/>
    </row>
    <row r="25" spans="1:20" ht="15" customHeight="1" x14ac:dyDescent="0.2">
      <c r="A25" s="199">
        <f>ROW()</f>
        <v>25</v>
      </c>
      <c r="B25" s="23"/>
      <c r="C25" s="24"/>
      <c r="D25" s="24" t="s">
        <v>179</v>
      </c>
      <c r="E25" s="23"/>
      <c r="F25" s="24"/>
      <c r="G25" s="23"/>
      <c r="H25" s="33">
        <f>H9+H13+H17+H21</f>
        <v>0</v>
      </c>
      <c r="I25" s="23"/>
      <c r="J25" s="33">
        <f>J9+J13+J17+J21</f>
        <v>0</v>
      </c>
      <c r="K25" s="23"/>
      <c r="L25" s="33">
        <f>L9+L13+L17+L21</f>
        <v>0</v>
      </c>
      <c r="M25" s="23"/>
      <c r="N25" s="33">
        <f>N9+N13+N17+N21</f>
        <v>0</v>
      </c>
      <c r="O25" s="23"/>
      <c r="P25" s="24"/>
      <c r="Q25" s="23"/>
      <c r="R25" s="33">
        <f>R9+R13+R17+R21</f>
        <v>0</v>
      </c>
      <c r="S25" s="235"/>
      <c r="T25" s="234"/>
    </row>
    <row r="26" spans="1:20" ht="15" customHeight="1" x14ac:dyDescent="0.2">
      <c r="A26" s="199">
        <f>ROW()</f>
        <v>26</v>
      </c>
      <c r="B26" s="23"/>
      <c r="C26" s="24"/>
      <c r="D26" s="24" t="s">
        <v>180</v>
      </c>
      <c r="E26" s="23"/>
      <c r="F26" s="24"/>
      <c r="G26" s="23"/>
      <c r="H26" s="33">
        <f>H10+H14+H18+H22</f>
        <v>0</v>
      </c>
      <c r="I26" s="23"/>
      <c r="J26" s="33">
        <f>J10+J14+J18+J22</f>
        <v>0</v>
      </c>
      <c r="K26" s="23"/>
      <c r="L26" s="33">
        <f>L10+L14+L18+L22</f>
        <v>0</v>
      </c>
      <c r="M26" s="23"/>
      <c r="N26" s="33">
        <f>N10+N14+N18+N22</f>
        <v>0</v>
      </c>
      <c r="O26" s="23"/>
      <c r="P26" s="33">
        <f>P10+P14+P18+P22</f>
        <v>0</v>
      </c>
      <c r="Q26" s="23"/>
      <c r="R26" s="33">
        <f>R10+R14+R18+R22</f>
        <v>0</v>
      </c>
      <c r="S26" s="235"/>
      <c r="T26" s="234"/>
    </row>
    <row r="27" spans="1:20" ht="15" customHeight="1" x14ac:dyDescent="0.2">
      <c r="A27" s="199">
        <f>ROW()</f>
        <v>27</v>
      </c>
      <c r="B27" s="23"/>
      <c r="C27" s="24"/>
      <c r="D27" s="24" t="s">
        <v>181</v>
      </c>
      <c r="E27" s="23"/>
      <c r="F27" s="24"/>
      <c r="G27" s="23"/>
      <c r="H27" s="33">
        <f>H25+H26</f>
        <v>0</v>
      </c>
      <c r="I27" s="23"/>
      <c r="J27" s="33">
        <f>J25+J26</f>
        <v>0</v>
      </c>
      <c r="K27" s="23"/>
      <c r="L27" s="33">
        <f>L25+L26</f>
        <v>0</v>
      </c>
      <c r="M27" s="23"/>
      <c r="N27" s="33">
        <f>N25+N26</f>
        <v>0</v>
      </c>
      <c r="O27" s="23"/>
      <c r="P27" s="33">
        <f>P26</f>
        <v>0</v>
      </c>
      <c r="Q27" s="23"/>
      <c r="R27" s="33">
        <f>R25+R26</f>
        <v>0</v>
      </c>
      <c r="S27" s="235"/>
      <c r="T27" s="234"/>
    </row>
    <row r="28" spans="1:20" ht="35.1" customHeight="1" x14ac:dyDescent="0.25">
      <c r="A28" s="199">
        <f>ROW()</f>
        <v>28</v>
      </c>
      <c r="B28" s="23"/>
      <c r="C28" s="166" t="s">
        <v>328</v>
      </c>
      <c r="D28" s="24"/>
      <c r="E28" s="23"/>
      <c r="F28" s="24"/>
      <c r="G28" s="23"/>
      <c r="H28" s="24"/>
      <c r="I28" s="23"/>
      <c r="J28" s="24"/>
      <c r="K28" s="23"/>
      <c r="L28" s="24"/>
      <c r="M28" s="23"/>
      <c r="N28" s="24"/>
      <c r="O28" s="23"/>
      <c r="P28" s="24"/>
      <c r="Q28" s="23"/>
      <c r="R28" s="108"/>
      <c r="S28" s="235"/>
      <c r="T28" s="234"/>
    </row>
    <row r="29" spans="1:20" ht="30" customHeight="1" x14ac:dyDescent="0.2">
      <c r="A29" s="199">
        <f>ROW()</f>
        <v>29</v>
      </c>
      <c r="B29" s="23"/>
      <c r="C29" s="81" t="s">
        <v>327</v>
      </c>
      <c r="D29" s="81"/>
      <c r="E29" s="23"/>
      <c r="F29" s="42" t="s">
        <v>655</v>
      </c>
      <c r="G29" s="23"/>
      <c r="H29" s="42" t="s">
        <v>364</v>
      </c>
      <c r="I29" s="23"/>
      <c r="J29" s="81" t="s">
        <v>329</v>
      </c>
      <c r="K29" s="81"/>
      <c r="L29" s="81"/>
      <c r="M29" s="81"/>
      <c r="N29" s="81"/>
      <c r="O29" s="81"/>
      <c r="P29" s="424" t="s">
        <v>95</v>
      </c>
      <c r="Q29" s="424"/>
      <c r="R29" s="424"/>
      <c r="S29" s="235"/>
      <c r="T29" s="234"/>
    </row>
    <row r="30" spans="1:20" ht="15" customHeight="1" x14ac:dyDescent="0.2">
      <c r="A30" s="199">
        <f>ROW()</f>
        <v>30</v>
      </c>
      <c r="B30" s="23"/>
      <c r="C30" s="448"/>
      <c r="D30" s="448"/>
      <c r="E30" s="23"/>
      <c r="F30" s="287"/>
      <c r="G30" s="23"/>
      <c r="H30" s="288" t="s">
        <v>91</v>
      </c>
      <c r="I30" s="23"/>
      <c r="J30" s="433"/>
      <c r="K30" s="428"/>
      <c r="L30" s="428"/>
      <c r="M30" s="428"/>
      <c r="N30" s="429"/>
      <c r="O30" s="79"/>
      <c r="P30" s="433"/>
      <c r="Q30" s="428"/>
      <c r="R30" s="429"/>
      <c r="S30" s="237"/>
      <c r="T30" s="234"/>
    </row>
    <row r="31" spans="1:20" ht="15" customHeight="1" x14ac:dyDescent="0.2">
      <c r="A31" s="199">
        <f>ROW()</f>
        <v>31</v>
      </c>
      <c r="B31" s="23"/>
      <c r="C31" s="448"/>
      <c r="D31" s="448"/>
      <c r="E31" s="23"/>
      <c r="F31" s="287"/>
      <c r="G31" s="23"/>
      <c r="H31" s="288" t="s">
        <v>91</v>
      </c>
      <c r="I31" s="23"/>
      <c r="J31" s="433"/>
      <c r="K31" s="428"/>
      <c r="L31" s="428"/>
      <c r="M31" s="428"/>
      <c r="N31" s="429"/>
      <c r="O31" s="79"/>
      <c r="P31" s="433"/>
      <c r="Q31" s="428"/>
      <c r="R31" s="429"/>
      <c r="S31" s="237"/>
      <c r="T31" s="234"/>
    </row>
    <row r="32" spans="1:20" ht="15" customHeight="1" x14ac:dyDescent="0.2">
      <c r="A32" s="199">
        <f>ROW()</f>
        <v>32</v>
      </c>
      <c r="B32" s="23"/>
      <c r="C32" s="448"/>
      <c r="D32" s="448"/>
      <c r="E32" s="23"/>
      <c r="F32" s="287"/>
      <c r="G32" s="23"/>
      <c r="H32" s="288" t="s">
        <v>91</v>
      </c>
      <c r="I32" s="23"/>
      <c r="J32" s="433"/>
      <c r="K32" s="428"/>
      <c r="L32" s="428"/>
      <c r="M32" s="428"/>
      <c r="N32" s="429"/>
      <c r="O32" s="79"/>
      <c r="P32" s="433"/>
      <c r="Q32" s="428"/>
      <c r="R32" s="429"/>
      <c r="S32" s="237"/>
      <c r="T32" s="234"/>
    </row>
    <row r="33" spans="1:20" ht="15" customHeight="1" x14ac:dyDescent="0.2">
      <c r="A33" s="199">
        <f>ROW()</f>
        <v>33</v>
      </c>
      <c r="B33" s="23"/>
      <c r="C33" s="448"/>
      <c r="D33" s="448"/>
      <c r="E33" s="23"/>
      <c r="F33" s="287"/>
      <c r="G33" s="23"/>
      <c r="H33" s="288" t="s">
        <v>91</v>
      </c>
      <c r="I33" s="23"/>
      <c r="J33" s="433"/>
      <c r="K33" s="428"/>
      <c r="L33" s="428"/>
      <c r="M33" s="428"/>
      <c r="N33" s="429"/>
      <c r="O33" s="79"/>
      <c r="P33" s="433"/>
      <c r="Q33" s="428"/>
      <c r="R33" s="429"/>
      <c r="S33" s="237"/>
      <c r="T33" s="234"/>
    </row>
    <row r="34" spans="1:20" ht="15" customHeight="1" x14ac:dyDescent="0.2">
      <c r="A34" s="199">
        <f>ROW()</f>
        <v>34</v>
      </c>
      <c r="B34" s="23"/>
      <c r="C34" s="448"/>
      <c r="D34" s="448"/>
      <c r="E34" s="23"/>
      <c r="F34" s="287"/>
      <c r="G34" s="23"/>
      <c r="H34" s="288" t="s">
        <v>91</v>
      </c>
      <c r="I34" s="23"/>
      <c r="J34" s="433"/>
      <c r="K34" s="428"/>
      <c r="L34" s="428"/>
      <c r="M34" s="428"/>
      <c r="N34" s="429"/>
      <c r="O34" s="79"/>
      <c r="P34" s="433"/>
      <c r="Q34" s="428"/>
      <c r="R34" s="429"/>
      <c r="S34" s="237"/>
      <c r="T34" s="234"/>
    </row>
    <row r="35" spans="1:20" ht="15" customHeight="1" x14ac:dyDescent="0.2">
      <c r="A35" s="199">
        <f>ROW()</f>
        <v>35</v>
      </c>
      <c r="B35" s="23"/>
      <c r="C35" s="448"/>
      <c r="D35" s="448"/>
      <c r="E35" s="23"/>
      <c r="F35" s="287"/>
      <c r="G35" s="23"/>
      <c r="H35" s="288" t="s">
        <v>91</v>
      </c>
      <c r="I35" s="23"/>
      <c r="J35" s="433"/>
      <c r="K35" s="428"/>
      <c r="L35" s="428"/>
      <c r="M35" s="428"/>
      <c r="N35" s="429"/>
      <c r="O35" s="79"/>
      <c r="P35" s="433"/>
      <c r="Q35" s="428"/>
      <c r="R35" s="429"/>
      <c r="S35" s="237"/>
      <c r="T35" s="234"/>
    </row>
    <row r="36" spans="1:20" ht="15" customHeight="1" x14ac:dyDescent="0.2">
      <c r="A36" s="199">
        <f>ROW()</f>
        <v>36</v>
      </c>
      <c r="B36" s="23"/>
      <c r="C36" s="448"/>
      <c r="D36" s="448"/>
      <c r="E36" s="23"/>
      <c r="F36" s="287"/>
      <c r="G36" s="23"/>
      <c r="H36" s="288" t="s">
        <v>91</v>
      </c>
      <c r="I36" s="23"/>
      <c r="J36" s="433"/>
      <c r="K36" s="428"/>
      <c r="L36" s="428"/>
      <c r="M36" s="428"/>
      <c r="N36" s="429"/>
      <c r="O36" s="79"/>
      <c r="P36" s="433"/>
      <c r="Q36" s="428"/>
      <c r="R36" s="429"/>
      <c r="S36" s="237"/>
      <c r="T36" s="234"/>
    </row>
    <row r="37" spans="1:20" ht="15" customHeight="1" x14ac:dyDescent="0.2">
      <c r="A37" s="199">
        <f>ROW()</f>
        <v>37</v>
      </c>
      <c r="B37" s="23"/>
      <c r="C37" s="448"/>
      <c r="D37" s="448"/>
      <c r="E37" s="23"/>
      <c r="F37" s="287"/>
      <c r="G37" s="23"/>
      <c r="H37" s="288" t="s">
        <v>91</v>
      </c>
      <c r="I37" s="23"/>
      <c r="J37" s="433"/>
      <c r="K37" s="428"/>
      <c r="L37" s="428"/>
      <c r="M37" s="428"/>
      <c r="N37" s="429"/>
      <c r="O37" s="79"/>
      <c r="P37" s="433"/>
      <c r="Q37" s="428"/>
      <c r="R37" s="429"/>
      <c r="S37" s="237"/>
      <c r="T37" s="234"/>
    </row>
    <row r="38" spans="1:20" ht="15" customHeight="1" x14ac:dyDescent="0.2">
      <c r="A38" s="199">
        <f>ROW()</f>
        <v>38</v>
      </c>
      <c r="B38" s="23"/>
      <c r="C38" s="448"/>
      <c r="D38" s="448"/>
      <c r="E38" s="23"/>
      <c r="F38" s="287"/>
      <c r="G38" s="23"/>
      <c r="H38" s="288" t="s">
        <v>91</v>
      </c>
      <c r="I38" s="23"/>
      <c r="J38" s="433"/>
      <c r="K38" s="428"/>
      <c r="L38" s="428"/>
      <c r="M38" s="428"/>
      <c r="N38" s="429"/>
      <c r="O38" s="79"/>
      <c r="P38" s="433"/>
      <c r="Q38" s="428"/>
      <c r="R38" s="429"/>
      <c r="S38" s="237"/>
      <c r="T38" s="234"/>
    </row>
    <row r="39" spans="1:20" ht="15" customHeight="1" x14ac:dyDescent="0.2">
      <c r="A39" s="199">
        <f>ROW()</f>
        <v>39</v>
      </c>
      <c r="B39" s="23"/>
      <c r="C39" s="448"/>
      <c r="D39" s="448"/>
      <c r="E39" s="23"/>
      <c r="F39" s="287"/>
      <c r="G39" s="23"/>
      <c r="H39" s="288" t="s">
        <v>91</v>
      </c>
      <c r="I39" s="23"/>
      <c r="J39" s="433"/>
      <c r="K39" s="428"/>
      <c r="L39" s="428"/>
      <c r="M39" s="428"/>
      <c r="N39" s="429"/>
      <c r="O39" s="79"/>
      <c r="P39" s="433"/>
      <c r="Q39" s="428"/>
      <c r="R39" s="429"/>
      <c r="S39" s="237"/>
      <c r="T39" s="234"/>
    </row>
    <row r="40" spans="1:20" ht="15" customHeight="1" x14ac:dyDescent="0.2">
      <c r="A40" s="199">
        <f>ROW()</f>
        <v>40</v>
      </c>
      <c r="B40" s="23"/>
      <c r="C40" s="448"/>
      <c r="D40" s="448"/>
      <c r="E40" s="23"/>
      <c r="F40" s="287"/>
      <c r="G40" s="23"/>
      <c r="H40" s="288" t="s">
        <v>91</v>
      </c>
      <c r="I40" s="23"/>
      <c r="J40" s="433"/>
      <c r="K40" s="428"/>
      <c r="L40" s="428"/>
      <c r="M40" s="428"/>
      <c r="N40" s="429"/>
      <c r="O40" s="79"/>
      <c r="P40" s="433"/>
      <c r="Q40" s="428"/>
      <c r="R40" s="429"/>
      <c r="S40" s="237"/>
      <c r="T40" s="234"/>
    </row>
    <row r="41" spans="1:20" ht="15" customHeight="1" x14ac:dyDescent="0.2">
      <c r="A41" s="199">
        <f>ROW()</f>
        <v>41</v>
      </c>
      <c r="B41" s="23"/>
      <c r="C41" s="448"/>
      <c r="D41" s="448"/>
      <c r="E41" s="23"/>
      <c r="F41" s="287"/>
      <c r="G41" s="23"/>
      <c r="H41" s="288" t="s">
        <v>91</v>
      </c>
      <c r="I41" s="23"/>
      <c r="J41" s="433"/>
      <c r="K41" s="428"/>
      <c r="L41" s="428"/>
      <c r="M41" s="428"/>
      <c r="N41" s="429"/>
      <c r="O41" s="79"/>
      <c r="P41" s="433"/>
      <c r="Q41" s="428"/>
      <c r="R41" s="429"/>
      <c r="S41" s="237"/>
      <c r="T41" s="234"/>
    </row>
    <row r="42" spans="1:20" ht="15" customHeight="1" x14ac:dyDescent="0.2">
      <c r="A42" s="199">
        <f>ROW()</f>
        <v>42</v>
      </c>
      <c r="B42" s="23"/>
      <c r="C42" s="448"/>
      <c r="D42" s="448"/>
      <c r="E42" s="23"/>
      <c r="F42" s="287"/>
      <c r="G42" s="23"/>
      <c r="H42" s="288" t="s">
        <v>91</v>
      </c>
      <c r="I42" s="23"/>
      <c r="J42" s="433"/>
      <c r="K42" s="428"/>
      <c r="L42" s="428"/>
      <c r="M42" s="428"/>
      <c r="N42" s="429"/>
      <c r="O42" s="79"/>
      <c r="P42" s="433"/>
      <c r="Q42" s="428"/>
      <c r="R42" s="429"/>
      <c r="S42" s="237"/>
      <c r="T42" s="234"/>
    </row>
    <row r="43" spans="1:20" ht="15" customHeight="1" x14ac:dyDescent="0.2">
      <c r="A43" s="199">
        <f>ROW()</f>
        <v>43</v>
      </c>
      <c r="B43" s="23"/>
      <c r="C43" s="448"/>
      <c r="D43" s="448"/>
      <c r="E43" s="23"/>
      <c r="F43" s="287"/>
      <c r="G43" s="23"/>
      <c r="H43" s="288" t="s">
        <v>91</v>
      </c>
      <c r="I43" s="23"/>
      <c r="J43" s="433"/>
      <c r="K43" s="428"/>
      <c r="L43" s="428"/>
      <c r="M43" s="428"/>
      <c r="N43" s="429"/>
      <c r="O43" s="79"/>
      <c r="P43" s="433"/>
      <c r="Q43" s="428"/>
      <c r="R43" s="429"/>
      <c r="S43" s="237"/>
      <c r="T43" s="234"/>
    </row>
    <row r="44" spans="1:20" ht="15" customHeight="1" x14ac:dyDescent="0.2">
      <c r="A44" s="199">
        <f>ROW()</f>
        <v>44</v>
      </c>
      <c r="B44" s="23"/>
      <c r="C44" s="448"/>
      <c r="D44" s="448"/>
      <c r="E44" s="23"/>
      <c r="F44" s="287"/>
      <c r="G44" s="23"/>
      <c r="H44" s="288" t="s">
        <v>91</v>
      </c>
      <c r="I44" s="23"/>
      <c r="J44" s="433"/>
      <c r="K44" s="428"/>
      <c r="L44" s="428"/>
      <c r="M44" s="428"/>
      <c r="N44" s="429"/>
      <c r="O44" s="79"/>
      <c r="P44" s="433"/>
      <c r="Q44" s="428"/>
      <c r="R44" s="429"/>
      <c r="S44" s="237"/>
      <c r="T44" s="234"/>
    </row>
    <row r="45" spans="1:20" ht="15" customHeight="1" x14ac:dyDescent="0.2">
      <c r="A45" s="199">
        <f>ROW()</f>
        <v>45</v>
      </c>
      <c r="B45" s="23"/>
      <c r="C45" s="448"/>
      <c r="D45" s="448"/>
      <c r="E45" s="23"/>
      <c r="F45" s="287"/>
      <c r="G45" s="23"/>
      <c r="H45" s="288" t="s">
        <v>91</v>
      </c>
      <c r="I45" s="23"/>
      <c r="J45" s="433"/>
      <c r="K45" s="428"/>
      <c r="L45" s="428"/>
      <c r="M45" s="428"/>
      <c r="N45" s="429"/>
      <c r="O45" s="79"/>
      <c r="P45" s="433"/>
      <c r="Q45" s="428"/>
      <c r="R45" s="429"/>
      <c r="S45" s="237"/>
      <c r="T45" s="234"/>
    </row>
    <row r="46" spans="1:20" ht="15" customHeight="1" x14ac:dyDescent="0.2">
      <c r="A46" s="199">
        <f>ROW()</f>
        <v>46</v>
      </c>
      <c r="B46" s="23"/>
      <c r="C46" s="448"/>
      <c r="D46" s="448"/>
      <c r="E46" s="23"/>
      <c r="F46" s="287"/>
      <c r="G46" s="23"/>
      <c r="H46" s="288" t="s">
        <v>91</v>
      </c>
      <c r="I46" s="23"/>
      <c r="J46" s="433"/>
      <c r="K46" s="428"/>
      <c r="L46" s="428"/>
      <c r="M46" s="428"/>
      <c r="N46" s="429"/>
      <c r="O46" s="79"/>
      <c r="P46" s="433"/>
      <c r="Q46" s="428"/>
      <c r="R46" s="429"/>
      <c r="S46" s="237"/>
      <c r="T46" s="234"/>
    </row>
    <row r="47" spans="1:20" ht="15" customHeight="1" x14ac:dyDescent="0.2">
      <c r="A47" s="199">
        <f>ROW()</f>
        <v>47</v>
      </c>
      <c r="B47" s="23"/>
      <c r="C47" s="448"/>
      <c r="D47" s="448"/>
      <c r="E47" s="23"/>
      <c r="F47" s="287"/>
      <c r="G47" s="23"/>
      <c r="H47" s="288" t="s">
        <v>91</v>
      </c>
      <c r="I47" s="23"/>
      <c r="J47" s="433"/>
      <c r="K47" s="428"/>
      <c r="L47" s="428"/>
      <c r="M47" s="428"/>
      <c r="N47" s="429"/>
      <c r="O47" s="79"/>
      <c r="P47" s="433"/>
      <c r="Q47" s="428"/>
      <c r="R47" s="429"/>
      <c r="S47" s="237"/>
      <c r="T47" s="234"/>
    </row>
    <row r="48" spans="1:20" ht="15" customHeight="1" x14ac:dyDescent="0.2">
      <c r="A48" s="199">
        <f>ROW()</f>
        <v>48</v>
      </c>
      <c r="B48" s="23"/>
      <c r="C48" s="448"/>
      <c r="D48" s="448"/>
      <c r="E48" s="23"/>
      <c r="F48" s="287"/>
      <c r="G48" s="23"/>
      <c r="H48" s="288" t="s">
        <v>91</v>
      </c>
      <c r="I48" s="23"/>
      <c r="J48" s="433"/>
      <c r="K48" s="428"/>
      <c r="L48" s="428"/>
      <c r="M48" s="428"/>
      <c r="N48" s="429"/>
      <c r="O48" s="79"/>
      <c r="P48" s="433"/>
      <c r="Q48" s="428"/>
      <c r="R48" s="429"/>
      <c r="S48" s="237"/>
      <c r="T48" s="234"/>
    </row>
    <row r="49" spans="1:26" ht="15" customHeight="1" x14ac:dyDescent="0.2">
      <c r="A49" s="199">
        <f>ROW()</f>
        <v>49</v>
      </c>
      <c r="B49" s="23"/>
      <c r="C49" s="448"/>
      <c r="D49" s="448"/>
      <c r="E49" s="23"/>
      <c r="F49" s="287"/>
      <c r="G49" s="23"/>
      <c r="H49" s="288" t="s">
        <v>91</v>
      </c>
      <c r="I49" s="23"/>
      <c r="J49" s="433"/>
      <c r="K49" s="428"/>
      <c r="L49" s="428"/>
      <c r="M49" s="428"/>
      <c r="N49" s="429"/>
      <c r="O49" s="79"/>
      <c r="P49" s="433"/>
      <c r="Q49" s="428"/>
      <c r="R49" s="429"/>
      <c r="S49" s="237"/>
      <c r="T49" s="234"/>
    </row>
    <row r="50" spans="1:26" ht="15" customHeight="1" x14ac:dyDescent="0.2">
      <c r="A50" s="199">
        <f>ROW()</f>
        <v>50</v>
      </c>
      <c r="B50" s="23"/>
      <c r="C50" s="448"/>
      <c r="D50" s="448"/>
      <c r="E50" s="23"/>
      <c r="F50" s="287"/>
      <c r="G50" s="23"/>
      <c r="H50" s="288" t="s">
        <v>91</v>
      </c>
      <c r="I50" s="23"/>
      <c r="J50" s="433"/>
      <c r="K50" s="428"/>
      <c r="L50" s="428"/>
      <c r="M50" s="428"/>
      <c r="N50" s="429"/>
      <c r="O50" s="79"/>
      <c r="P50" s="433"/>
      <c r="Q50" s="428"/>
      <c r="R50" s="429"/>
      <c r="S50" s="237"/>
      <c r="T50" s="234"/>
    </row>
    <row r="51" spans="1:26" ht="15" customHeight="1" x14ac:dyDescent="0.2">
      <c r="A51" s="199">
        <f>ROW()</f>
        <v>51</v>
      </c>
      <c r="B51" s="23"/>
      <c r="C51" s="448"/>
      <c r="D51" s="448"/>
      <c r="E51" s="23"/>
      <c r="F51" s="287"/>
      <c r="G51" s="23"/>
      <c r="H51" s="288" t="s">
        <v>91</v>
      </c>
      <c r="I51" s="23"/>
      <c r="J51" s="433"/>
      <c r="K51" s="428"/>
      <c r="L51" s="428"/>
      <c r="M51" s="428"/>
      <c r="N51" s="429"/>
      <c r="O51" s="79"/>
      <c r="P51" s="433"/>
      <c r="Q51" s="428"/>
      <c r="R51" s="429"/>
      <c r="S51" s="237"/>
      <c r="T51" s="234"/>
    </row>
    <row r="52" spans="1:26" ht="15" customHeight="1" x14ac:dyDescent="0.2">
      <c r="A52" s="199">
        <f>ROW()</f>
        <v>52</v>
      </c>
      <c r="B52" s="23"/>
      <c r="C52" s="448"/>
      <c r="D52" s="448"/>
      <c r="E52" s="23"/>
      <c r="F52" s="287"/>
      <c r="G52" s="23"/>
      <c r="H52" s="288" t="s">
        <v>91</v>
      </c>
      <c r="I52" s="23"/>
      <c r="J52" s="433"/>
      <c r="K52" s="428"/>
      <c r="L52" s="428"/>
      <c r="M52" s="428"/>
      <c r="N52" s="429"/>
      <c r="O52" s="79"/>
      <c r="P52" s="433"/>
      <c r="Q52" s="428"/>
      <c r="R52" s="429"/>
      <c r="S52" s="237"/>
      <c r="T52" s="234"/>
    </row>
    <row r="53" spans="1:26" ht="15" customHeight="1" x14ac:dyDescent="0.2">
      <c r="A53" s="199">
        <f>ROW()</f>
        <v>53</v>
      </c>
      <c r="B53" s="23"/>
      <c r="C53" s="448"/>
      <c r="D53" s="448"/>
      <c r="E53" s="23"/>
      <c r="F53" s="287"/>
      <c r="G53" s="23"/>
      <c r="H53" s="288" t="s">
        <v>91</v>
      </c>
      <c r="I53" s="23"/>
      <c r="J53" s="433"/>
      <c r="K53" s="428"/>
      <c r="L53" s="428"/>
      <c r="M53" s="428"/>
      <c r="N53" s="429"/>
      <c r="O53" s="79"/>
      <c r="P53" s="433"/>
      <c r="Q53" s="428"/>
      <c r="R53" s="429"/>
      <c r="S53" s="237"/>
      <c r="T53" s="234"/>
    </row>
    <row r="54" spans="1:26" ht="15" customHeight="1" x14ac:dyDescent="0.2">
      <c r="A54" s="199">
        <f>ROW()</f>
        <v>54</v>
      </c>
      <c r="B54" s="23"/>
      <c r="C54" s="448"/>
      <c r="D54" s="448"/>
      <c r="E54" s="23"/>
      <c r="F54" s="287"/>
      <c r="G54" s="23"/>
      <c r="H54" s="288" t="s">
        <v>91</v>
      </c>
      <c r="I54" s="23"/>
      <c r="J54" s="433"/>
      <c r="K54" s="428"/>
      <c r="L54" s="428"/>
      <c r="M54" s="428"/>
      <c r="N54" s="429"/>
      <c r="O54" s="79"/>
      <c r="P54" s="433"/>
      <c r="Q54" s="428"/>
      <c r="R54" s="429"/>
      <c r="S54" s="237"/>
      <c r="T54" s="234"/>
    </row>
    <row r="55" spans="1:26" ht="15.75" customHeight="1" x14ac:dyDescent="0.2">
      <c r="A55" s="200">
        <f>ROW()</f>
        <v>55</v>
      </c>
      <c r="B55" s="40"/>
      <c r="C55" s="39"/>
      <c r="D55" s="39"/>
      <c r="E55" s="40"/>
      <c r="F55" s="39"/>
      <c r="G55" s="40"/>
      <c r="H55" s="39"/>
      <c r="I55" s="40"/>
      <c r="J55" s="39"/>
      <c r="K55" s="40"/>
      <c r="L55" s="39"/>
      <c r="M55" s="40"/>
      <c r="N55" s="39"/>
      <c r="O55" s="40"/>
      <c r="P55" s="39"/>
      <c r="Q55" s="40"/>
      <c r="R55" s="109"/>
      <c r="S55" s="236" t="s">
        <v>560</v>
      </c>
      <c r="T55" s="234"/>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33"/>
      <c r="T57" s="234"/>
      <c r="U57"/>
      <c r="V57"/>
      <c r="W57"/>
      <c r="X57"/>
      <c r="Y57"/>
      <c r="Z57"/>
    </row>
    <row r="58" spans="1:26" s="10" customFormat="1" ht="16.5" customHeight="1" x14ac:dyDescent="0.25">
      <c r="A58" s="18"/>
      <c r="B58" s="21"/>
      <c r="C58" s="19"/>
      <c r="D58" s="19"/>
      <c r="E58" s="21"/>
      <c r="F58" s="19"/>
      <c r="G58" s="21"/>
      <c r="H58" s="19"/>
      <c r="I58" s="21"/>
      <c r="J58" s="21"/>
      <c r="K58" s="177" t="s">
        <v>191</v>
      </c>
      <c r="L58" s="379" t="str">
        <f>IF(NOT(ISBLANK('Annual CoverSheet'!$C$8)),'Annual CoverSheet'!$C$8,"")</f>
        <v>Airport Company</v>
      </c>
      <c r="M58" s="379"/>
      <c r="N58" s="379"/>
      <c r="O58" s="379"/>
      <c r="P58" s="379"/>
      <c r="Q58" s="379"/>
      <c r="R58" s="379"/>
      <c r="S58" s="191"/>
      <c r="T58" s="234"/>
      <c r="U58"/>
      <c r="V58"/>
      <c r="W58"/>
      <c r="X58"/>
      <c r="Y58"/>
      <c r="Z58"/>
    </row>
    <row r="59" spans="1:26" s="10" customFormat="1" ht="16.5" customHeight="1" x14ac:dyDescent="0.25">
      <c r="A59" s="18"/>
      <c r="B59" s="21"/>
      <c r="C59" s="19"/>
      <c r="D59" s="19"/>
      <c r="E59" s="21"/>
      <c r="F59" s="19"/>
      <c r="G59" s="21"/>
      <c r="H59" s="19"/>
      <c r="I59" s="21"/>
      <c r="J59" s="21"/>
      <c r="K59" s="177" t="s">
        <v>192</v>
      </c>
      <c r="L59" s="380">
        <f>IF(ISNUMBER(L3),L3,"")</f>
        <v>40268</v>
      </c>
      <c r="M59" s="380"/>
      <c r="N59" s="380"/>
      <c r="O59" s="380"/>
      <c r="P59" s="380"/>
      <c r="Q59" s="380"/>
      <c r="R59" s="380"/>
      <c r="S59" s="191"/>
      <c r="T59" s="234"/>
      <c r="U59"/>
      <c r="V59"/>
      <c r="W59"/>
      <c r="X59"/>
      <c r="Y59"/>
      <c r="Z59"/>
    </row>
    <row r="60" spans="1:26" s="13" customFormat="1" ht="30" customHeight="1" x14ac:dyDescent="0.25">
      <c r="A60" s="182" t="s">
        <v>681</v>
      </c>
      <c r="B60" s="294"/>
      <c r="C60" s="294"/>
      <c r="D60" s="294"/>
      <c r="E60" s="294"/>
      <c r="F60" s="294"/>
      <c r="G60" s="294"/>
      <c r="H60" s="294"/>
      <c r="I60" s="294"/>
      <c r="J60" s="294"/>
      <c r="K60" s="294"/>
      <c r="L60" s="294"/>
      <c r="M60" s="294"/>
      <c r="N60" s="294"/>
      <c r="O60" s="294"/>
      <c r="P60" s="294"/>
      <c r="Q60" s="294"/>
      <c r="R60" s="19"/>
      <c r="S60" s="191"/>
      <c r="T60" s="234"/>
      <c r="U60"/>
      <c r="V60"/>
      <c r="W60"/>
      <c r="X60"/>
      <c r="Y60"/>
      <c r="Z60"/>
    </row>
    <row r="61" spans="1:26" s="10" customFormat="1" x14ac:dyDescent="0.2">
      <c r="A61" s="198" t="s">
        <v>589</v>
      </c>
      <c r="B61" s="22" t="s">
        <v>686</v>
      </c>
      <c r="C61" s="19"/>
      <c r="D61" s="19"/>
      <c r="E61" s="19"/>
      <c r="F61" s="19"/>
      <c r="G61" s="19"/>
      <c r="H61" s="19"/>
      <c r="I61" s="19"/>
      <c r="J61" s="19"/>
      <c r="K61" s="19"/>
      <c r="L61" s="19"/>
      <c r="M61" s="19"/>
      <c r="N61" s="19"/>
      <c r="O61" s="19"/>
      <c r="P61" s="19"/>
      <c r="Q61" s="19"/>
      <c r="R61" s="19"/>
      <c r="S61" s="191"/>
      <c r="T61" s="234"/>
      <c r="U61"/>
      <c r="V61"/>
      <c r="W61"/>
      <c r="X61"/>
      <c r="Y61"/>
      <c r="Z61"/>
    </row>
    <row r="62" spans="1:26" ht="15.75" customHeight="1" x14ac:dyDescent="0.2">
      <c r="A62" s="199">
        <f>ROW()</f>
        <v>62</v>
      </c>
      <c r="B62" s="23"/>
      <c r="C62" s="170" t="s">
        <v>634</v>
      </c>
      <c r="D62" s="24"/>
      <c r="E62" s="23"/>
      <c r="F62" s="24"/>
      <c r="G62" s="23"/>
      <c r="H62" s="24"/>
      <c r="I62" s="23"/>
      <c r="J62" s="24"/>
      <c r="K62" s="23"/>
      <c r="L62" s="24"/>
      <c r="M62" s="23"/>
      <c r="N62" s="24"/>
      <c r="O62" s="23"/>
      <c r="P62" s="24"/>
      <c r="Q62" s="23"/>
      <c r="R62" s="108"/>
      <c r="S62" s="235"/>
      <c r="T62" s="234"/>
    </row>
    <row r="63" spans="1:26" ht="30" customHeight="1" x14ac:dyDescent="0.2">
      <c r="A63" s="199">
        <f>ROW()</f>
        <v>63</v>
      </c>
      <c r="B63" s="23"/>
      <c r="C63" s="81" t="s">
        <v>327</v>
      </c>
      <c r="D63" s="81"/>
      <c r="E63" s="23"/>
      <c r="F63" s="42" t="s">
        <v>655</v>
      </c>
      <c r="G63" s="23"/>
      <c r="H63" s="42" t="s">
        <v>364</v>
      </c>
      <c r="I63" s="23"/>
      <c r="J63" s="81" t="s">
        <v>329</v>
      </c>
      <c r="K63" s="81"/>
      <c r="L63" s="81"/>
      <c r="M63" s="81"/>
      <c r="N63" s="81"/>
      <c r="O63" s="81"/>
      <c r="P63" s="424" t="s">
        <v>95</v>
      </c>
      <c r="Q63" s="424"/>
      <c r="R63" s="424"/>
      <c r="S63" s="235"/>
      <c r="T63" s="234"/>
    </row>
    <row r="64" spans="1:26" ht="15" customHeight="1" x14ac:dyDescent="0.2">
      <c r="A64" s="199">
        <f>ROW()</f>
        <v>64</v>
      </c>
      <c r="B64" s="23"/>
      <c r="C64" s="448"/>
      <c r="D64" s="448"/>
      <c r="E64" s="23"/>
      <c r="F64" s="287"/>
      <c r="G64" s="23"/>
      <c r="H64" s="288" t="s">
        <v>91</v>
      </c>
      <c r="I64" s="23"/>
      <c r="J64" s="433"/>
      <c r="K64" s="428"/>
      <c r="L64" s="428"/>
      <c r="M64" s="428"/>
      <c r="N64" s="429"/>
      <c r="O64" s="79"/>
      <c r="P64" s="433"/>
      <c r="Q64" s="428"/>
      <c r="R64" s="429"/>
      <c r="S64" s="237"/>
      <c r="T64" s="234"/>
    </row>
    <row r="65" spans="1:20" ht="15" customHeight="1" x14ac:dyDescent="0.2">
      <c r="A65" s="199">
        <f>ROW()</f>
        <v>65</v>
      </c>
      <c r="B65" s="23"/>
      <c r="C65" s="448"/>
      <c r="D65" s="448"/>
      <c r="E65" s="23"/>
      <c r="F65" s="287"/>
      <c r="G65" s="23"/>
      <c r="H65" s="288" t="s">
        <v>91</v>
      </c>
      <c r="I65" s="23"/>
      <c r="J65" s="433"/>
      <c r="K65" s="428"/>
      <c r="L65" s="428"/>
      <c r="M65" s="428"/>
      <c r="N65" s="429"/>
      <c r="O65" s="79"/>
      <c r="P65" s="433"/>
      <c r="Q65" s="428"/>
      <c r="R65" s="429"/>
      <c r="S65" s="237"/>
      <c r="T65" s="234"/>
    </row>
    <row r="66" spans="1:20" ht="15" customHeight="1" x14ac:dyDescent="0.2">
      <c r="A66" s="199">
        <f>ROW()</f>
        <v>66</v>
      </c>
      <c r="B66" s="23"/>
      <c r="C66" s="448"/>
      <c r="D66" s="448"/>
      <c r="E66" s="23"/>
      <c r="F66" s="287"/>
      <c r="G66" s="23"/>
      <c r="H66" s="288" t="s">
        <v>91</v>
      </c>
      <c r="I66" s="23"/>
      <c r="J66" s="433"/>
      <c r="K66" s="428"/>
      <c r="L66" s="428"/>
      <c r="M66" s="428"/>
      <c r="N66" s="429"/>
      <c r="O66" s="79"/>
      <c r="P66" s="433"/>
      <c r="Q66" s="428"/>
      <c r="R66" s="429"/>
      <c r="S66" s="237"/>
      <c r="T66" s="234"/>
    </row>
    <row r="67" spans="1:20" ht="15" customHeight="1" x14ac:dyDescent="0.2">
      <c r="A67" s="199">
        <f>ROW()</f>
        <v>67</v>
      </c>
      <c r="B67" s="23"/>
      <c r="C67" s="448"/>
      <c r="D67" s="448"/>
      <c r="E67" s="23"/>
      <c r="F67" s="287"/>
      <c r="G67" s="23"/>
      <c r="H67" s="288" t="s">
        <v>91</v>
      </c>
      <c r="I67" s="23"/>
      <c r="J67" s="433"/>
      <c r="K67" s="428"/>
      <c r="L67" s="428"/>
      <c r="M67" s="428"/>
      <c r="N67" s="429"/>
      <c r="O67" s="79"/>
      <c r="P67" s="433"/>
      <c r="Q67" s="428"/>
      <c r="R67" s="429"/>
      <c r="S67" s="237"/>
      <c r="T67" s="234"/>
    </row>
    <row r="68" spans="1:20" ht="15" customHeight="1" x14ac:dyDescent="0.2">
      <c r="A68" s="199">
        <f>ROW()</f>
        <v>68</v>
      </c>
      <c r="B68" s="23"/>
      <c r="C68" s="448"/>
      <c r="D68" s="448"/>
      <c r="E68" s="23"/>
      <c r="F68" s="287"/>
      <c r="G68" s="23"/>
      <c r="H68" s="288" t="s">
        <v>91</v>
      </c>
      <c r="I68" s="23"/>
      <c r="J68" s="433"/>
      <c r="K68" s="428"/>
      <c r="L68" s="428"/>
      <c r="M68" s="428"/>
      <c r="N68" s="429"/>
      <c r="O68" s="79"/>
      <c r="P68" s="433"/>
      <c r="Q68" s="428"/>
      <c r="R68" s="429"/>
      <c r="S68" s="237"/>
      <c r="T68" s="234"/>
    </row>
    <row r="69" spans="1:20" ht="15" customHeight="1" x14ac:dyDescent="0.2">
      <c r="A69" s="199">
        <f>ROW()</f>
        <v>69</v>
      </c>
      <c r="B69" s="23"/>
      <c r="C69" s="448"/>
      <c r="D69" s="448"/>
      <c r="E69" s="23"/>
      <c r="F69" s="287"/>
      <c r="G69" s="23"/>
      <c r="H69" s="288" t="s">
        <v>91</v>
      </c>
      <c r="I69" s="23"/>
      <c r="J69" s="433"/>
      <c r="K69" s="428"/>
      <c r="L69" s="428"/>
      <c r="M69" s="428"/>
      <c r="N69" s="429"/>
      <c r="O69" s="79"/>
      <c r="P69" s="433"/>
      <c r="Q69" s="428"/>
      <c r="R69" s="429"/>
      <c r="S69" s="237"/>
      <c r="T69" s="234"/>
    </row>
    <row r="70" spans="1:20" ht="15" customHeight="1" x14ac:dyDescent="0.2">
      <c r="A70" s="199">
        <f>ROW()</f>
        <v>70</v>
      </c>
      <c r="B70" s="23"/>
      <c r="C70" s="448"/>
      <c r="D70" s="448"/>
      <c r="E70" s="23"/>
      <c r="F70" s="287"/>
      <c r="G70" s="23"/>
      <c r="H70" s="288" t="s">
        <v>91</v>
      </c>
      <c r="I70" s="23"/>
      <c r="J70" s="433"/>
      <c r="K70" s="428"/>
      <c r="L70" s="428"/>
      <c r="M70" s="428"/>
      <c r="N70" s="429"/>
      <c r="O70" s="79"/>
      <c r="P70" s="433"/>
      <c r="Q70" s="428"/>
      <c r="R70" s="429"/>
      <c r="S70" s="237"/>
      <c r="T70" s="234"/>
    </row>
    <row r="71" spans="1:20" ht="15" customHeight="1" x14ac:dyDescent="0.2">
      <c r="A71" s="199">
        <f>ROW()</f>
        <v>71</v>
      </c>
      <c r="B71" s="23"/>
      <c r="C71" s="448"/>
      <c r="D71" s="448"/>
      <c r="E71" s="23"/>
      <c r="F71" s="336"/>
      <c r="G71" s="23"/>
      <c r="H71" s="337" t="s">
        <v>91</v>
      </c>
      <c r="I71" s="23"/>
      <c r="J71" s="433"/>
      <c r="K71" s="428"/>
      <c r="L71" s="428"/>
      <c r="M71" s="428"/>
      <c r="N71" s="429"/>
      <c r="O71" s="79"/>
      <c r="P71" s="433"/>
      <c r="Q71" s="428"/>
      <c r="R71" s="429"/>
      <c r="S71" s="237"/>
      <c r="T71" s="234"/>
    </row>
    <row r="72" spans="1:20" ht="15" customHeight="1" x14ac:dyDescent="0.2">
      <c r="A72" s="199">
        <f>ROW()</f>
        <v>72</v>
      </c>
      <c r="B72" s="23"/>
      <c r="C72" s="448"/>
      <c r="D72" s="448"/>
      <c r="E72" s="23"/>
      <c r="F72" s="336"/>
      <c r="G72" s="23"/>
      <c r="H72" s="337" t="s">
        <v>91</v>
      </c>
      <c r="I72" s="23"/>
      <c r="J72" s="433"/>
      <c r="K72" s="428"/>
      <c r="L72" s="428"/>
      <c r="M72" s="428"/>
      <c r="N72" s="429"/>
      <c r="O72" s="79"/>
      <c r="P72" s="433"/>
      <c r="Q72" s="428"/>
      <c r="R72" s="429"/>
      <c r="S72" s="237"/>
      <c r="T72" s="234"/>
    </row>
    <row r="73" spans="1:20" ht="15" customHeight="1" x14ac:dyDescent="0.2">
      <c r="A73" s="199">
        <f>ROW()</f>
        <v>73</v>
      </c>
      <c r="B73" s="23"/>
      <c r="C73" s="448"/>
      <c r="D73" s="448"/>
      <c r="E73" s="23"/>
      <c r="F73" s="336"/>
      <c r="G73" s="23"/>
      <c r="H73" s="337" t="s">
        <v>91</v>
      </c>
      <c r="I73" s="23"/>
      <c r="J73" s="433"/>
      <c r="K73" s="428"/>
      <c r="L73" s="428"/>
      <c r="M73" s="428"/>
      <c r="N73" s="429"/>
      <c r="O73" s="79"/>
      <c r="P73" s="433"/>
      <c r="Q73" s="428"/>
      <c r="R73" s="429"/>
      <c r="S73" s="237"/>
      <c r="T73" s="234"/>
    </row>
    <row r="74" spans="1:20" ht="15" customHeight="1" x14ac:dyDescent="0.2">
      <c r="A74" s="199">
        <f>ROW()</f>
        <v>74</v>
      </c>
      <c r="B74" s="23"/>
      <c r="C74" s="448"/>
      <c r="D74" s="448"/>
      <c r="E74" s="23"/>
      <c r="F74" s="336"/>
      <c r="G74" s="23"/>
      <c r="H74" s="337" t="s">
        <v>91</v>
      </c>
      <c r="I74" s="23"/>
      <c r="J74" s="433"/>
      <c r="K74" s="428"/>
      <c r="L74" s="428"/>
      <c r="M74" s="428"/>
      <c r="N74" s="429"/>
      <c r="O74" s="79"/>
      <c r="P74" s="433"/>
      <c r="Q74" s="428"/>
      <c r="R74" s="429"/>
      <c r="S74" s="237"/>
      <c r="T74" s="234"/>
    </row>
    <row r="75" spans="1:20" ht="15" customHeight="1" x14ac:dyDescent="0.2">
      <c r="A75" s="199">
        <f>ROW()</f>
        <v>75</v>
      </c>
      <c r="B75" s="23"/>
      <c r="C75" s="448"/>
      <c r="D75" s="448"/>
      <c r="E75" s="23"/>
      <c r="F75" s="336"/>
      <c r="G75" s="23"/>
      <c r="H75" s="337" t="s">
        <v>91</v>
      </c>
      <c r="I75" s="23"/>
      <c r="J75" s="433"/>
      <c r="K75" s="428"/>
      <c r="L75" s="428"/>
      <c r="M75" s="428"/>
      <c r="N75" s="429"/>
      <c r="O75" s="79"/>
      <c r="P75" s="433"/>
      <c r="Q75" s="428"/>
      <c r="R75" s="429"/>
      <c r="S75" s="237"/>
      <c r="T75" s="234"/>
    </row>
    <row r="76" spans="1:20" ht="15" customHeight="1" x14ac:dyDescent="0.2">
      <c r="A76" s="199">
        <f>ROW()</f>
        <v>76</v>
      </c>
      <c r="B76" s="23"/>
      <c r="C76" s="448"/>
      <c r="D76" s="448"/>
      <c r="E76" s="23"/>
      <c r="F76" s="336"/>
      <c r="G76" s="23"/>
      <c r="H76" s="337" t="s">
        <v>91</v>
      </c>
      <c r="I76" s="23"/>
      <c r="J76" s="433"/>
      <c r="K76" s="428"/>
      <c r="L76" s="428"/>
      <c r="M76" s="428"/>
      <c r="N76" s="429"/>
      <c r="O76" s="79"/>
      <c r="P76" s="433"/>
      <c r="Q76" s="428"/>
      <c r="R76" s="429"/>
      <c r="S76" s="237"/>
      <c r="T76" s="234"/>
    </row>
    <row r="77" spans="1:20" ht="15" customHeight="1" x14ac:dyDescent="0.2">
      <c r="A77" s="199">
        <f>ROW()</f>
        <v>77</v>
      </c>
      <c r="B77" s="23"/>
      <c r="C77" s="448"/>
      <c r="D77" s="448"/>
      <c r="E77" s="23"/>
      <c r="F77" s="336"/>
      <c r="G77" s="23"/>
      <c r="H77" s="337" t="s">
        <v>91</v>
      </c>
      <c r="I77" s="23"/>
      <c r="J77" s="433"/>
      <c r="K77" s="428"/>
      <c r="L77" s="428"/>
      <c r="M77" s="428"/>
      <c r="N77" s="429"/>
      <c r="O77" s="79"/>
      <c r="P77" s="433"/>
      <c r="Q77" s="428"/>
      <c r="R77" s="429"/>
      <c r="S77" s="237"/>
      <c r="T77" s="234"/>
    </row>
    <row r="78" spans="1:20" ht="15" customHeight="1" x14ac:dyDescent="0.2">
      <c r="A78" s="199">
        <f>ROW()</f>
        <v>78</v>
      </c>
      <c r="B78" s="23"/>
      <c r="C78" s="448"/>
      <c r="D78" s="448"/>
      <c r="E78" s="23"/>
      <c r="F78" s="336"/>
      <c r="G78" s="23"/>
      <c r="H78" s="337" t="s">
        <v>91</v>
      </c>
      <c r="I78" s="23"/>
      <c r="J78" s="433"/>
      <c r="K78" s="428"/>
      <c r="L78" s="428"/>
      <c r="M78" s="428"/>
      <c r="N78" s="429"/>
      <c r="O78" s="79"/>
      <c r="P78" s="433"/>
      <c r="Q78" s="428"/>
      <c r="R78" s="429"/>
      <c r="S78" s="237"/>
      <c r="T78" s="234"/>
    </row>
    <row r="79" spans="1:20" ht="15" customHeight="1" x14ac:dyDescent="0.2">
      <c r="A79" s="199">
        <f>ROW()</f>
        <v>79</v>
      </c>
      <c r="B79" s="23"/>
      <c r="C79" s="448"/>
      <c r="D79" s="448"/>
      <c r="E79" s="23"/>
      <c r="F79" s="336"/>
      <c r="G79" s="23"/>
      <c r="H79" s="337" t="s">
        <v>91</v>
      </c>
      <c r="I79" s="23"/>
      <c r="J79" s="433"/>
      <c r="K79" s="428"/>
      <c r="L79" s="428"/>
      <c r="M79" s="428"/>
      <c r="N79" s="429"/>
      <c r="O79" s="79"/>
      <c r="P79" s="433"/>
      <c r="Q79" s="428"/>
      <c r="R79" s="429"/>
      <c r="S79" s="237"/>
      <c r="T79" s="234"/>
    </row>
    <row r="80" spans="1:20" ht="15" customHeight="1" x14ac:dyDescent="0.2">
      <c r="A80" s="199">
        <f>ROW()</f>
        <v>80</v>
      </c>
      <c r="B80" s="23"/>
      <c r="C80" s="448"/>
      <c r="D80" s="448"/>
      <c r="E80" s="23"/>
      <c r="F80" s="336"/>
      <c r="G80" s="23"/>
      <c r="H80" s="337" t="s">
        <v>91</v>
      </c>
      <c r="I80" s="23"/>
      <c r="J80" s="433"/>
      <c r="K80" s="428"/>
      <c r="L80" s="428"/>
      <c r="M80" s="428"/>
      <c r="N80" s="429"/>
      <c r="O80" s="79"/>
      <c r="P80" s="433"/>
      <c r="Q80" s="428"/>
      <c r="R80" s="429"/>
      <c r="S80" s="237"/>
      <c r="T80" s="234"/>
    </row>
    <row r="81" spans="1:20" ht="15" customHeight="1" x14ac:dyDescent="0.2">
      <c r="A81" s="199">
        <f>ROW()</f>
        <v>81</v>
      </c>
      <c r="B81" s="23"/>
      <c r="C81" s="448"/>
      <c r="D81" s="448"/>
      <c r="E81" s="23"/>
      <c r="F81" s="336"/>
      <c r="G81" s="23"/>
      <c r="H81" s="337" t="s">
        <v>91</v>
      </c>
      <c r="I81" s="23"/>
      <c r="J81" s="433"/>
      <c r="K81" s="428"/>
      <c r="L81" s="428"/>
      <c r="M81" s="428"/>
      <c r="N81" s="429"/>
      <c r="O81" s="79"/>
      <c r="P81" s="433"/>
      <c r="Q81" s="428"/>
      <c r="R81" s="429"/>
      <c r="S81" s="237"/>
      <c r="T81" s="234"/>
    </row>
    <row r="82" spans="1:20" ht="15" customHeight="1" x14ac:dyDescent="0.2">
      <c r="A82" s="199">
        <f>ROW()</f>
        <v>82</v>
      </c>
      <c r="B82" s="23"/>
      <c r="C82" s="448"/>
      <c r="D82" s="448"/>
      <c r="E82" s="23"/>
      <c r="F82" s="336"/>
      <c r="G82" s="23"/>
      <c r="H82" s="337" t="s">
        <v>91</v>
      </c>
      <c r="I82" s="23"/>
      <c r="J82" s="433"/>
      <c r="K82" s="428"/>
      <c r="L82" s="428"/>
      <c r="M82" s="428"/>
      <c r="N82" s="429"/>
      <c r="O82" s="79"/>
      <c r="P82" s="433"/>
      <c r="Q82" s="428"/>
      <c r="R82" s="429"/>
      <c r="S82" s="237"/>
      <c r="T82" s="234"/>
    </row>
    <row r="83" spans="1:20" ht="15" customHeight="1" x14ac:dyDescent="0.2">
      <c r="A83" s="199">
        <f>ROW()</f>
        <v>83</v>
      </c>
      <c r="B83" s="23"/>
      <c r="C83" s="448"/>
      <c r="D83" s="448"/>
      <c r="E83" s="23"/>
      <c r="F83" s="336"/>
      <c r="G83" s="23"/>
      <c r="H83" s="337" t="s">
        <v>91</v>
      </c>
      <c r="I83" s="23"/>
      <c r="J83" s="433"/>
      <c r="K83" s="428"/>
      <c r="L83" s="428"/>
      <c r="M83" s="428"/>
      <c r="N83" s="429"/>
      <c r="O83" s="79"/>
      <c r="P83" s="433"/>
      <c r="Q83" s="428"/>
      <c r="R83" s="429"/>
      <c r="S83" s="237"/>
      <c r="T83" s="234"/>
    </row>
    <row r="84" spans="1:20" ht="15" customHeight="1" x14ac:dyDescent="0.2">
      <c r="A84" s="199">
        <f>ROW()</f>
        <v>84</v>
      </c>
      <c r="B84" s="23"/>
      <c r="C84" s="448"/>
      <c r="D84" s="448"/>
      <c r="E84" s="23"/>
      <c r="F84" s="336"/>
      <c r="G84" s="23"/>
      <c r="H84" s="337" t="s">
        <v>91</v>
      </c>
      <c r="I84" s="23"/>
      <c r="J84" s="433"/>
      <c r="K84" s="428"/>
      <c r="L84" s="428"/>
      <c r="M84" s="428"/>
      <c r="N84" s="429"/>
      <c r="O84" s="79"/>
      <c r="P84" s="433"/>
      <c r="Q84" s="428"/>
      <c r="R84" s="429"/>
      <c r="S84" s="237"/>
      <c r="T84" s="234"/>
    </row>
    <row r="85" spans="1:20" ht="15" customHeight="1" x14ac:dyDescent="0.2">
      <c r="A85" s="199">
        <f>ROW()</f>
        <v>85</v>
      </c>
      <c r="B85" s="23"/>
      <c r="C85" s="448"/>
      <c r="D85" s="448"/>
      <c r="E85" s="23"/>
      <c r="F85" s="336"/>
      <c r="G85" s="23"/>
      <c r="H85" s="337" t="s">
        <v>91</v>
      </c>
      <c r="I85" s="23"/>
      <c r="J85" s="433"/>
      <c r="K85" s="428"/>
      <c r="L85" s="428"/>
      <c r="M85" s="428"/>
      <c r="N85" s="429"/>
      <c r="O85" s="79"/>
      <c r="P85" s="433"/>
      <c r="Q85" s="428"/>
      <c r="R85" s="429"/>
      <c r="S85" s="237"/>
      <c r="T85" s="234"/>
    </row>
    <row r="86" spans="1:20" ht="15" customHeight="1" x14ac:dyDescent="0.2">
      <c r="A86" s="199">
        <f>ROW()</f>
        <v>86</v>
      </c>
      <c r="B86" s="23"/>
      <c r="C86" s="448"/>
      <c r="D86" s="448"/>
      <c r="E86" s="23"/>
      <c r="F86" s="336"/>
      <c r="G86" s="23"/>
      <c r="H86" s="337" t="s">
        <v>91</v>
      </c>
      <c r="I86" s="23"/>
      <c r="J86" s="433"/>
      <c r="K86" s="428"/>
      <c r="L86" s="428"/>
      <c r="M86" s="428"/>
      <c r="N86" s="429"/>
      <c r="O86" s="79"/>
      <c r="P86" s="433"/>
      <c r="Q86" s="428"/>
      <c r="R86" s="429"/>
      <c r="S86" s="237"/>
      <c r="T86" s="234"/>
    </row>
    <row r="87" spans="1:20" ht="15" customHeight="1" x14ac:dyDescent="0.2">
      <c r="A87" s="199">
        <f>ROW()</f>
        <v>87</v>
      </c>
      <c r="B87" s="23"/>
      <c r="C87" s="448"/>
      <c r="D87" s="448"/>
      <c r="E87" s="23"/>
      <c r="F87" s="336"/>
      <c r="G87" s="23"/>
      <c r="H87" s="337" t="s">
        <v>91</v>
      </c>
      <c r="I87" s="23"/>
      <c r="J87" s="433"/>
      <c r="K87" s="428"/>
      <c r="L87" s="428"/>
      <c r="M87" s="428"/>
      <c r="N87" s="429"/>
      <c r="O87" s="79"/>
      <c r="P87" s="433"/>
      <c r="Q87" s="428"/>
      <c r="R87" s="429"/>
      <c r="S87" s="237"/>
      <c r="T87" s="234"/>
    </row>
    <row r="88" spans="1:20" ht="15" customHeight="1" x14ac:dyDescent="0.2">
      <c r="A88" s="199">
        <f>ROW()</f>
        <v>88</v>
      </c>
      <c r="B88" s="23"/>
      <c r="C88" s="448"/>
      <c r="D88" s="448"/>
      <c r="E88" s="23"/>
      <c r="F88" s="336"/>
      <c r="G88" s="23"/>
      <c r="H88" s="337" t="s">
        <v>91</v>
      </c>
      <c r="I88" s="23"/>
      <c r="J88" s="433"/>
      <c r="K88" s="428"/>
      <c r="L88" s="428"/>
      <c r="M88" s="428"/>
      <c r="N88" s="429"/>
      <c r="O88" s="79"/>
      <c r="P88" s="433"/>
      <c r="Q88" s="428"/>
      <c r="R88" s="429"/>
      <c r="S88" s="237"/>
      <c r="T88" s="234"/>
    </row>
    <row r="89" spans="1:20" ht="15" customHeight="1" x14ac:dyDescent="0.2">
      <c r="A89" s="199">
        <f>ROW()</f>
        <v>89</v>
      </c>
      <c r="B89" s="23"/>
      <c r="C89" s="448"/>
      <c r="D89" s="448"/>
      <c r="E89" s="23"/>
      <c r="F89" s="336"/>
      <c r="G89" s="23"/>
      <c r="H89" s="337" t="s">
        <v>91</v>
      </c>
      <c r="I89" s="23"/>
      <c r="J89" s="433"/>
      <c r="K89" s="428"/>
      <c r="L89" s="428"/>
      <c r="M89" s="428"/>
      <c r="N89" s="429"/>
      <c r="O89" s="79"/>
      <c r="P89" s="433"/>
      <c r="Q89" s="428"/>
      <c r="R89" s="429"/>
      <c r="S89" s="237"/>
      <c r="T89" s="234"/>
    </row>
    <row r="90" spans="1:20" ht="15" customHeight="1" x14ac:dyDescent="0.2">
      <c r="A90" s="199">
        <f>ROW()</f>
        <v>90</v>
      </c>
      <c r="B90" s="23"/>
      <c r="C90" s="448"/>
      <c r="D90" s="448"/>
      <c r="E90" s="23"/>
      <c r="F90" s="336"/>
      <c r="G90" s="23"/>
      <c r="H90" s="337" t="s">
        <v>91</v>
      </c>
      <c r="I90" s="23"/>
      <c r="J90" s="433"/>
      <c r="K90" s="428"/>
      <c r="L90" s="428"/>
      <c r="M90" s="428"/>
      <c r="N90" s="429"/>
      <c r="O90" s="79"/>
      <c r="P90" s="433"/>
      <c r="Q90" s="428"/>
      <c r="R90" s="429"/>
      <c r="S90" s="237"/>
      <c r="T90" s="234"/>
    </row>
    <row r="91" spans="1:20" ht="15" customHeight="1" x14ac:dyDescent="0.2">
      <c r="A91" s="199">
        <f>ROW()</f>
        <v>91</v>
      </c>
      <c r="B91" s="23"/>
      <c r="C91" s="448"/>
      <c r="D91" s="448"/>
      <c r="E91" s="23"/>
      <c r="F91" s="336"/>
      <c r="G91" s="23"/>
      <c r="H91" s="337" t="s">
        <v>91</v>
      </c>
      <c r="I91" s="23"/>
      <c r="J91" s="433"/>
      <c r="K91" s="428"/>
      <c r="L91" s="428"/>
      <c r="M91" s="428"/>
      <c r="N91" s="429"/>
      <c r="O91" s="79"/>
      <c r="P91" s="433"/>
      <c r="Q91" s="428"/>
      <c r="R91" s="429"/>
      <c r="S91" s="237"/>
      <c r="T91" s="234"/>
    </row>
    <row r="92" spans="1:20" ht="15" customHeight="1" x14ac:dyDescent="0.2">
      <c r="A92" s="199">
        <f>ROW()</f>
        <v>92</v>
      </c>
      <c r="B92" s="23"/>
      <c r="C92" s="448"/>
      <c r="D92" s="448"/>
      <c r="E92" s="23"/>
      <c r="F92" s="336"/>
      <c r="G92" s="23"/>
      <c r="H92" s="337" t="s">
        <v>91</v>
      </c>
      <c r="I92" s="23"/>
      <c r="J92" s="433"/>
      <c r="K92" s="428"/>
      <c r="L92" s="428"/>
      <c r="M92" s="428"/>
      <c r="N92" s="429"/>
      <c r="O92" s="79"/>
      <c r="P92" s="433"/>
      <c r="Q92" s="428"/>
      <c r="R92" s="429"/>
      <c r="S92" s="237"/>
      <c r="T92" s="234"/>
    </row>
    <row r="93" spans="1:20" ht="15" customHeight="1" x14ac:dyDescent="0.2">
      <c r="A93" s="199">
        <f>ROW()</f>
        <v>93</v>
      </c>
      <c r="B93" s="23"/>
      <c r="C93" s="448"/>
      <c r="D93" s="448"/>
      <c r="E93" s="23"/>
      <c r="F93" s="336"/>
      <c r="G93" s="23"/>
      <c r="H93" s="337" t="s">
        <v>91</v>
      </c>
      <c r="I93" s="23"/>
      <c r="J93" s="433"/>
      <c r="K93" s="428"/>
      <c r="L93" s="428"/>
      <c r="M93" s="428"/>
      <c r="N93" s="429"/>
      <c r="O93" s="79"/>
      <c r="P93" s="433"/>
      <c r="Q93" s="428"/>
      <c r="R93" s="429"/>
      <c r="S93" s="237"/>
      <c r="T93" s="234"/>
    </row>
    <row r="94" spans="1:20" ht="15" customHeight="1" x14ac:dyDescent="0.2">
      <c r="A94" s="199">
        <f>ROW()</f>
        <v>94</v>
      </c>
      <c r="B94" s="23"/>
      <c r="C94" s="448"/>
      <c r="D94" s="448"/>
      <c r="E94" s="23"/>
      <c r="F94" s="336"/>
      <c r="G94" s="23"/>
      <c r="H94" s="337" t="s">
        <v>91</v>
      </c>
      <c r="I94" s="23"/>
      <c r="J94" s="433"/>
      <c r="K94" s="428"/>
      <c r="L94" s="428"/>
      <c r="M94" s="428"/>
      <c r="N94" s="429"/>
      <c r="O94" s="79"/>
      <c r="P94" s="433"/>
      <c r="Q94" s="428"/>
      <c r="R94" s="429"/>
      <c r="S94" s="237"/>
      <c r="T94" s="234"/>
    </row>
    <row r="95" spans="1:20" ht="15" customHeight="1" x14ac:dyDescent="0.2">
      <c r="A95" s="199">
        <f>ROW()</f>
        <v>95</v>
      </c>
      <c r="B95" s="23"/>
      <c r="C95" s="448"/>
      <c r="D95" s="448"/>
      <c r="E95" s="23"/>
      <c r="F95" s="336"/>
      <c r="G95" s="23"/>
      <c r="H95" s="337" t="s">
        <v>91</v>
      </c>
      <c r="I95" s="23"/>
      <c r="J95" s="433"/>
      <c r="K95" s="428"/>
      <c r="L95" s="428"/>
      <c r="M95" s="428"/>
      <c r="N95" s="429"/>
      <c r="O95" s="79"/>
      <c r="P95" s="433"/>
      <c r="Q95" s="428"/>
      <c r="R95" s="429"/>
      <c r="S95" s="237"/>
      <c r="T95" s="234"/>
    </row>
    <row r="96" spans="1:20" ht="15" customHeight="1" x14ac:dyDescent="0.2">
      <c r="A96" s="199">
        <f>ROW()</f>
        <v>96</v>
      </c>
      <c r="B96" s="23"/>
      <c r="C96" s="448"/>
      <c r="D96" s="448"/>
      <c r="E96" s="23"/>
      <c r="F96" s="336"/>
      <c r="G96" s="23"/>
      <c r="H96" s="337" t="s">
        <v>91</v>
      </c>
      <c r="I96" s="23"/>
      <c r="J96" s="433"/>
      <c r="K96" s="428"/>
      <c r="L96" s="428"/>
      <c r="M96" s="428"/>
      <c r="N96" s="429"/>
      <c r="O96" s="79"/>
      <c r="P96" s="433"/>
      <c r="Q96" s="428"/>
      <c r="R96" s="429"/>
      <c r="S96" s="237"/>
      <c r="T96" s="234"/>
    </row>
    <row r="97" spans="1:20" ht="15" customHeight="1" x14ac:dyDescent="0.2">
      <c r="A97" s="199">
        <f>ROW()</f>
        <v>97</v>
      </c>
      <c r="B97" s="23"/>
      <c r="C97" s="448"/>
      <c r="D97" s="448"/>
      <c r="E97" s="23"/>
      <c r="F97" s="336"/>
      <c r="G97" s="23"/>
      <c r="H97" s="337" t="s">
        <v>91</v>
      </c>
      <c r="I97" s="23"/>
      <c r="J97" s="433"/>
      <c r="K97" s="428"/>
      <c r="L97" s="428"/>
      <c r="M97" s="428"/>
      <c r="N97" s="429"/>
      <c r="O97" s="79"/>
      <c r="P97" s="433"/>
      <c r="Q97" s="428"/>
      <c r="R97" s="429"/>
      <c r="S97" s="237"/>
      <c r="T97" s="234"/>
    </row>
    <row r="98" spans="1:20" ht="15" customHeight="1" x14ac:dyDescent="0.2">
      <c r="A98" s="199">
        <f>ROW()</f>
        <v>98</v>
      </c>
      <c r="B98" s="23"/>
      <c r="C98" s="448"/>
      <c r="D98" s="448"/>
      <c r="E98" s="23"/>
      <c r="F98" s="336"/>
      <c r="G98" s="23"/>
      <c r="H98" s="337" t="s">
        <v>91</v>
      </c>
      <c r="I98" s="23"/>
      <c r="J98" s="433"/>
      <c r="K98" s="428"/>
      <c r="L98" s="428"/>
      <c r="M98" s="428"/>
      <c r="N98" s="429"/>
      <c r="O98" s="79"/>
      <c r="P98" s="433"/>
      <c r="Q98" s="428"/>
      <c r="R98" s="429"/>
      <c r="S98" s="237"/>
      <c r="T98" s="234"/>
    </row>
    <row r="99" spans="1:20" ht="15" customHeight="1" x14ac:dyDescent="0.2">
      <c r="A99" s="199">
        <f>ROW()</f>
        <v>99</v>
      </c>
      <c r="B99" s="23"/>
      <c r="C99" s="448"/>
      <c r="D99" s="448"/>
      <c r="E99" s="23"/>
      <c r="F99" s="336"/>
      <c r="G99" s="23"/>
      <c r="H99" s="337" t="s">
        <v>91</v>
      </c>
      <c r="I99" s="23"/>
      <c r="J99" s="433"/>
      <c r="K99" s="428"/>
      <c r="L99" s="428"/>
      <c r="M99" s="428"/>
      <c r="N99" s="429"/>
      <c r="O99" s="79"/>
      <c r="P99" s="433"/>
      <c r="Q99" s="428"/>
      <c r="R99" s="429"/>
      <c r="S99" s="237"/>
      <c r="T99" s="234"/>
    </row>
    <row r="100" spans="1:20" ht="15" customHeight="1" x14ac:dyDescent="0.2">
      <c r="A100" s="199">
        <f>ROW()</f>
        <v>100</v>
      </c>
      <c r="B100" s="23"/>
      <c r="C100" s="448"/>
      <c r="D100" s="448"/>
      <c r="E100" s="23"/>
      <c r="F100" s="336"/>
      <c r="G100" s="23"/>
      <c r="H100" s="337" t="s">
        <v>91</v>
      </c>
      <c r="I100" s="23"/>
      <c r="J100" s="433"/>
      <c r="K100" s="428"/>
      <c r="L100" s="428"/>
      <c r="M100" s="428"/>
      <c r="N100" s="429"/>
      <c r="O100" s="79"/>
      <c r="P100" s="433"/>
      <c r="Q100" s="428"/>
      <c r="R100" s="429"/>
      <c r="S100" s="237"/>
      <c r="T100" s="234"/>
    </row>
    <row r="101" spans="1:20" ht="15" customHeight="1" x14ac:dyDescent="0.2">
      <c r="A101" s="199">
        <f>ROW()</f>
        <v>101</v>
      </c>
      <c r="B101" s="23"/>
      <c r="C101" s="448"/>
      <c r="D101" s="448"/>
      <c r="E101" s="23"/>
      <c r="F101" s="287"/>
      <c r="G101" s="23"/>
      <c r="H101" s="288" t="s">
        <v>91</v>
      </c>
      <c r="I101" s="23"/>
      <c r="J101" s="433"/>
      <c r="K101" s="428"/>
      <c r="L101" s="428"/>
      <c r="M101" s="428"/>
      <c r="N101" s="429"/>
      <c r="O101" s="79"/>
      <c r="P101" s="433"/>
      <c r="Q101" s="428"/>
      <c r="R101" s="429"/>
      <c r="S101" s="237"/>
      <c r="T101" s="234"/>
    </row>
    <row r="102" spans="1:20" ht="15" customHeight="1" x14ac:dyDescent="0.2">
      <c r="A102" s="199">
        <f>ROW()</f>
        <v>102</v>
      </c>
      <c r="B102" s="23"/>
      <c r="C102" s="448"/>
      <c r="D102" s="448"/>
      <c r="E102" s="23"/>
      <c r="F102" s="287"/>
      <c r="G102" s="23"/>
      <c r="H102" s="288" t="s">
        <v>91</v>
      </c>
      <c r="I102" s="23"/>
      <c r="J102" s="433"/>
      <c r="K102" s="428"/>
      <c r="L102" s="428"/>
      <c r="M102" s="428"/>
      <c r="N102" s="429"/>
      <c r="O102" s="79"/>
      <c r="P102" s="433"/>
      <c r="Q102" s="428"/>
      <c r="R102" s="429"/>
      <c r="S102" s="237"/>
      <c r="T102" s="234"/>
    </row>
    <row r="103" spans="1:20" ht="15" customHeight="1" x14ac:dyDescent="0.2">
      <c r="A103" s="199">
        <f>ROW()</f>
        <v>103</v>
      </c>
      <c r="B103" s="23"/>
      <c r="C103" s="448"/>
      <c r="D103" s="448"/>
      <c r="E103" s="23"/>
      <c r="F103" s="287"/>
      <c r="G103" s="23"/>
      <c r="H103" s="288" t="s">
        <v>91</v>
      </c>
      <c r="I103" s="23"/>
      <c r="J103" s="433"/>
      <c r="K103" s="428"/>
      <c r="L103" s="428"/>
      <c r="M103" s="428"/>
      <c r="N103" s="429"/>
      <c r="O103" s="79"/>
      <c r="P103" s="433"/>
      <c r="Q103" s="428"/>
      <c r="R103" s="429"/>
      <c r="S103" s="237"/>
      <c r="T103" s="234"/>
    </row>
    <row r="104" spans="1:20" ht="15" customHeight="1" x14ac:dyDescent="0.2">
      <c r="A104" s="199">
        <f>ROW()</f>
        <v>104</v>
      </c>
      <c r="B104" s="23"/>
      <c r="C104" s="448"/>
      <c r="D104" s="448"/>
      <c r="E104" s="23"/>
      <c r="F104" s="287"/>
      <c r="G104" s="23"/>
      <c r="H104" s="288" t="s">
        <v>91</v>
      </c>
      <c r="I104" s="23"/>
      <c r="J104" s="433"/>
      <c r="K104" s="428"/>
      <c r="L104" s="428"/>
      <c r="M104" s="428"/>
      <c r="N104" s="429"/>
      <c r="O104" s="79"/>
      <c r="P104" s="433"/>
      <c r="Q104" s="428"/>
      <c r="R104" s="429"/>
      <c r="S104" s="237"/>
      <c r="T104" s="234"/>
    </row>
    <row r="105" spans="1:20" ht="15" customHeight="1" x14ac:dyDescent="0.2">
      <c r="A105" s="199">
        <f>ROW()</f>
        <v>105</v>
      </c>
      <c r="B105" s="23"/>
      <c r="C105" s="448"/>
      <c r="D105" s="448"/>
      <c r="E105" s="23"/>
      <c r="F105" s="287"/>
      <c r="G105" s="23"/>
      <c r="H105" s="288" t="s">
        <v>91</v>
      </c>
      <c r="I105" s="23"/>
      <c r="J105" s="433"/>
      <c r="K105" s="428"/>
      <c r="L105" s="428"/>
      <c r="M105" s="428"/>
      <c r="N105" s="429"/>
      <c r="O105" s="79"/>
      <c r="P105" s="433"/>
      <c r="Q105" s="428"/>
      <c r="R105" s="429"/>
      <c r="S105" s="237"/>
      <c r="T105" s="234"/>
    </row>
    <row r="106" spans="1:20" ht="15" customHeight="1" x14ac:dyDescent="0.2">
      <c r="A106" s="199">
        <f>ROW()</f>
        <v>106</v>
      </c>
      <c r="B106" s="23"/>
      <c r="C106" s="448"/>
      <c r="D106" s="448"/>
      <c r="E106" s="23"/>
      <c r="F106" s="287"/>
      <c r="G106" s="23"/>
      <c r="H106" s="288" t="s">
        <v>91</v>
      </c>
      <c r="I106" s="23"/>
      <c r="J106" s="433"/>
      <c r="K106" s="428"/>
      <c r="L106" s="428"/>
      <c r="M106" s="428"/>
      <c r="N106" s="429"/>
      <c r="O106" s="79"/>
      <c r="P106" s="433"/>
      <c r="Q106" s="428"/>
      <c r="R106" s="429"/>
      <c r="S106" s="237"/>
      <c r="T106" s="234"/>
    </row>
    <row r="107" spans="1:20" ht="15" customHeight="1" x14ac:dyDescent="0.2">
      <c r="A107" s="199">
        <f>ROW()</f>
        <v>107</v>
      </c>
      <c r="B107" s="23"/>
      <c r="C107" s="448"/>
      <c r="D107" s="448"/>
      <c r="E107" s="23"/>
      <c r="F107" s="287"/>
      <c r="G107" s="23"/>
      <c r="H107" s="288" t="s">
        <v>91</v>
      </c>
      <c r="I107" s="23"/>
      <c r="J107" s="433"/>
      <c r="K107" s="428"/>
      <c r="L107" s="428"/>
      <c r="M107" s="428"/>
      <c r="N107" s="429"/>
      <c r="O107" s="79"/>
      <c r="P107" s="433"/>
      <c r="Q107" s="428"/>
      <c r="R107" s="429"/>
      <c r="S107" s="237"/>
      <c r="T107" s="234"/>
    </row>
    <row r="108" spans="1:20" ht="15" customHeight="1" x14ac:dyDescent="0.2">
      <c r="A108" s="199">
        <f>ROW()</f>
        <v>108</v>
      </c>
      <c r="B108" s="23"/>
      <c r="C108" s="448"/>
      <c r="D108" s="448"/>
      <c r="E108" s="23"/>
      <c r="F108" s="287"/>
      <c r="G108" s="23"/>
      <c r="H108" s="288" t="s">
        <v>91</v>
      </c>
      <c r="I108" s="23"/>
      <c r="J108" s="433"/>
      <c r="K108" s="428"/>
      <c r="L108" s="428"/>
      <c r="M108" s="428"/>
      <c r="N108" s="429"/>
      <c r="O108" s="79"/>
      <c r="P108" s="433"/>
      <c r="Q108" s="428"/>
      <c r="R108" s="429"/>
      <c r="S108" s="237"/>
      <c r="T108" s="234"/>
    </row>
    <row r="109" spans="1:20" ht="15" customHeight="1" x14ac:dyDescent="0.2">
      <c r="A109" s="199">
        <f>ROW()</f>
        <v>109</v>
      </c>
      <c r="B109" s="23"/>
      <c r="C109" s="448"/>
      <c r="D109" s="448"/>
      <c r="E109" s="23"/>
      <c r="F109" s="287"/>
      <c r="G109" s="23"/>
      <c r="H109" s="288" t="s">
        <v>91</v>
      </c>
      <c r="I109" s="23"/>
      <c r="J109" s="433"/>
      <c r="K109" s="428"/>
      <c r="L109" s="428"/>
      <c r="M109" s="428"/>
      <c r="N109" s="429"/>
      <c r="O109" s="79"/>
      <c r="P109" s="433"/>
      <c r="Q109" s="428"/>
      <c r="R109" s="429"/>
      <c r="S109" s="237"/>
      <c r="T109" s="234"/>
    </row>
    <row r="110" spans="1:20" ht="15" customHeight="1" x14ac:dyDescent="0.2">
      <c r="A110" s="199">
        <f>ROW()</f>
        <v>110</v>
      </c>
      <c r="B110" s="23"/>
      <c r="C110" s="448"/>
      <c r="D110" s="448"/>
      <c r="E110" s="23"/>
      <c r="F110" s="287"/>
      <c r="G110" s="23"/>
      <c r="H110" s="288" t="s">
        <v>91</v>
      </c>
      <c r="I110" s="23"/>
      <c r="J110" s="433"/>
      <c r="K110" s="428"/>
      <c r="L110" s="428"/>
      <c r="M110" s="428"/>
      <c r="N110" s="429"/>
      <c r="O110" s="79"/>
      <c r="P110" s="433"/>
      <c r="Q110" s="428"/>
      <c r="R110" s="429"/>
      <c r="S110" s="237"/>
      <c r="T110" s="234"/>
    </row>
    <row r="111" spans="1:20" ht="15" customHeight="1" x14ac:dyDescent="0.2">
      <c r="A111" s="199">
        <f>ROW()</f>
        <v>111</v>
      </c>
      <c r="B111" s="23"/>
      <c r="C111" s="448"/>
      <c r="D111" s="448"/>
      <c r="E111" s="23"/>
      <c r="F111" s="287"/>
      <c r="G111" s="23"/>
      <c r="H111" s="288" t="s">
        <v>91</v>
      </c>
      <c r="I111" s="23"/>
      <c r="J111" s="433"/>
      <c r="K111" s="428"/>
      <c r="L111" s="428"/>
      <c r="M111" s="428"/>
      <c r="N111" s="429"/>
      <c r="O111" s="79"/>
      <c r="P111" s="433"/>
      <c r="Q111" s="428"/>
      <c r="R111" s="429"/>
      <c r="S111" s="237"/>
      <c r="T111" s="234"/>
    </row>
    <row r="112" spans="1:20" ht="15" customHeight="1" x14ac:dyDescent="0.2">
      <c r="A112" s="199">
        <f>ROW()</f>
        <v>112</v>
      </c>
      <c r="B112" s="23"/>
      <c r="C112" s="448"/>
      <c r="D112" s="448"/>
      <c r="E112" s="23"/>
      <c r="F112" s="287"/>
      <c r="G112" s="23"/>
      <c r="H112" s="288" t="s">
        <v>91</v>
      </c>
      <c r="I112" s="23"/>
      <c r="J112" s="433"/>
      <c r="K112" s="428"/>
      <c r="L112" s="428"/>
      <c r="M112" s="428"/>
      <c r="N112" s="429"/>
      <c r="O112" s="79"/>
      <c r="P112" s="433"/>
      <c r="Q112" s="428"/>
      <c r="R112" s="429"/>
      <c r="S112" s="237"/>
      <c r="T112" s="234"/>
    </row>
    <row r="113" spans="1:20" ht="15" customHeight="1" x14ac:dyDescent="0.2">
      <c r="A113" s="199">
        <f>ROW()</f>
        <v>113</v>
      </c>
      <c r="B113" s="23"/>
      <c r="C113" s="448"/>
      <c r="D113" s="448"/>
      <c r="E113" s="23"/>
      <c r="F113" s="287"/>
      <c r="G113" s="23"/>
      <c r="H113" s="288" t="s">
        <v>91</v>
      </c>
      <c r="I113" s="23"/>
      <c r="J113" s="433"/>
      <c r="K113" s="428"/>
      <c r="L113" s="428"/>
      <c r="M113" s="428"/>
      <c r="N113" s="429"/>
      <c r="O113" s="79"/>
      <c r="P113" s="433"/>
      <c r="Q113" s="428"/>
      <c r="R113" s="429"/>
      <c r="S113" s="237"/>
      <c r="T113" s="234"/>
    </row>
    <row r="114" spans="1:20" ht="15" customHeight="1" x14ac:dyDescent="0.2">
      <c r="A114" s="199">
        <f>ROW()</f>
        <v>114</v>
      </c>
      <c r="B114" s="23"/>
      <c r="C114" s="448"/>
      <c r="D114" s="448"/>
      <c r="E114" s="23"/>
      <c r="F114" s="287"/>
      <c r="G114" s="23"/>
      <c r="H114" s="288" t="s">
        <v>91</v>
      </c>
      <c r="I114" s="23"/>
      <c r="J114" s="433"/>
      <c r="K114" s="428"/>
      <c r="L114" s="428"/>
      <c r="M114" s="428"/>
      <c r="N114" s="429"/>
      <c r="O114" s="79"/>
      <c r="P114" s="433"/>
      <c r="Q114" s="428"/>
      <c r="R114" s="429"/>
      <c r="S114" s="237"/>
      <c r="T114" s="234"/>
    </row>
    <row r="115" spans="1:20" ht="15" customHeight="1" x14ac:dyDescent="0.2">
      <c r="A115" s="199">
        <f>ROW()</f>
        <v>115</v>
      </c>
      <c r="B115" s="23"/>
      <c r="C115" s="448"/>
      <c r="D115" s="448"/>
      <c r="E115" s="23"/>
      <c r="F115" s="287"/>
      <c r="G115" s="23"/>
      <c r="H115" s="288" t="s">
        <v>91</v>
      </c>
      <c r="I115" s="23"/>
      <c r="J115" s="433"/>
      <c r="K115" s="428"/>
      <c r="L115" s="428"/>
      <c r="M115" s="428"/>
      <c r="N115" s="429"/>
      <c r="O115" s="79"/>
      <c r="P115" s="433"/>
      <c r="Q115" s="428"/>
      <c r="R115" s="429"/>
      <c r="S115" s="237"/>
      <c r="T115" s="234"/>
    </row>
    <row r="116" spans="1:20" ht="15" customHeight="1" x14ac:dyDescent="0.2">
      <c r="A116" s="199">
        <f>ROW()</f>
        <v>116</v>
      </c>
      <c r="B116" s="23"/>
      <c r="C116" s="448"/>
      <c r="D116" s="448"/>
      <c r="E116" s="23"/>
      <c r="F116" s="287"/>
      <c r="G116" s="23"/>
      <c r="H116" s="288" t="s">
        <v>91</v>
      </c>
      <c r="I116" s="23"/>
      <c r="J116" s="433"/>
      <c r="K116" s="428"/>
      <c r="L116" s="428"/>
      <c r="M116" s="428"/>
      <c r="N116" s="429"/>
      <c r="O116" s="79"/>
      <c r="P116" s="433"/>
      <c r="Q116" s="428"/>
      <c r="R116" s="429"/>
      <c r="S116" s="237"/>
      <c r="T116" s="234"/>
    </row>
    <row r="117" spans="1:20" ht="15" customHeight="1" x14ac:dyDescent="0.2">
      <c r="A117" s="199">
        <f>ROW()</f>
        <v>117</v>
      </c>
      <c r="B117" s="23"/>
      <c r="C117" s="448"/>
      <c r="D117" s="448"/>
      <c r="E117" s="23"/>
      <c r="F117" s="287"/>
      <c r="G117" s="23"/>
      <c r="H117" s="288" t="s">
        <v>91</v>
      </c>
      <c r="I117" s="23"/>
      <c r="J117" s="433"/>
      <c r="K117" s="428"/>
      <c r="L117" s="428"/>
      <c r="M117" s="428"/>
      <c r="N117" s="429"/>
      <c r="O117" s="79"/>
      <c r="P117" s="433"/>
      <c r="Q117" s="428"/>
      <c r="R117" s="429"/>
      <c r="S117" s="237"/>
      <c r="T117" s="234"/>
    </row>
    <row r="118" spans="1:20" ht="15" customHeight="1" x14ac:dyDescent="0.2">
      <c r="A118" s="199">
        <f>ROW()</f>
        <v>118</v>
      </c>
      <c r="B118" s="23"/>
      <c r="C118" s="448"/>
      <c r="D118" s="448"/>
      <c r="E118" s="23"/>
      <c r="F118" s="287"/>
      <c r="G118" s="23"/>
      <c r="H118" s="288" t="s">
        <v>91</v>
      </c>
      <c r="I118" s="23"/>
      <c r="J118" s="433"/>
      <c r="K118" s="428"/>
      <c r="L118" s="428"/>
      <c r="M118" s="428"/>
      <c r="N118" s="429"/>
      <c r="O118" s="79"/>
      <c r="P118" s="433"/>
      <c r="Q118" s="428"/>
      <c r="R118" s="429"/>
      <c r="S118" s="237"/>
      <c r="T118" s="234"/>
    </row>
    <row r="119" spans="1:20" ht="15" customHeight="1" x14ac:dyDescent="0.2">
      <c r="A119" s="199">
        <f>ROW()</f>
        <v>119</v>
      </c>
      <c r="B119" s="23"/>
      <c r="C119" s="448"/>
      <c r="D119" s="448"/>
      <c r="E119" s="23"/>
      <c r="F119" s="287"/>
      <c r="G119" s="23"/>
      <c r="H119" s="288" t="s">
        <v>91</v>
      </c>
      <c r="I119" s="23"/>
      <c r="J119" s="433"/>
      <c r="K119" s="428"/>
      <c r="L119" s="428"/>
      <c r="M119" s="428"/>
      <c r="N119" s="429"/>
      <c r="O119" s="79"/>
      <c r="P119" s="433"/>
      <c r="Q119" s="428"/>
      <c r="R119" s="429"/>
      <c r="S119" s="237"/>
      <c r="T119" s="234"/>
    </row>
    <row r="120" spans="1:20" ht="15" customHeight="1" x14ac:dyDescent="0.2">
      <c r="A120" s="199">
        <f>ROW()</f>
        <v>120</v>
      </c>
      <c r="B120" s="23"/>
      <c r="C120" s="448"/>
      <c r="D120" s="448"/>
      <c r="E120" s="23"/>
      <c r="F120" s="287"/>
      <c r="G120" s="23"/>
      <c r="H120" s="288" t="s">
        <v>91</v>
      </c>
      <c r="I120" s="23"/>
      <c r="J120" s="433"/>
      <c r="K120" s="428"/>
      <c r="L120" s="428"/>
      <c r="M120" s="428"/>
      <c r="N120" s="429"/>
      <c r="O120" s="79"/>
      <c r="P120" s="433"/>
      <c r="Q120" s="428"/>
      <c r="R120" s="429"/>
      <c r="S120" s="237"/>
      <c r="T120" s="234"/>
    </row>
    <row r="121" spans="1:20" ht="15" customHeight="1" x14ac:dyDescent="0.2">
      <c r="A121" s="199">
        <f>ROW()</f>
        <v>121</v>
      </c>
      <c r="B121" s="23"/>
      <c r="C121" s="448"/>
      <c r="D121" s="448"/>
      <c r="E121" s="23"/>
      <c r="F121" s="287"/>
      <c r="G121" s="23"/>
      <c r="H121" s="288" t="s">
        <v>91</v>
      </c>
      <c r="I121" s="23"/>
      <c r="J121" s="433"/>
      <c r="K121" s="428"/>
      <c r="L121" s="428"/>
      <c r="M121" s="428"/>
      <c r="N121" s="429"/>
      <c r="O121" s="79"/>
      <c r="P121" s="433"/>
      <c r="Q121" s="428"/>
      <c r="R121" s="429"/>
      <c r="S121" s="237"/>
      <c r="T121" s="234"/>
    </row>
    <row r="122" spans="1:20" ht="15" customHeight="1" x14ac:dyDescent="0.2">
      <c r="A122" s="199">
        <f>ROW()</f>
        <v>122</v>
      </c>
      <c r="B122" s="23"/>
      <c r="C122" s="448"/>
      <c r="D122" s="448"/>
      <c r="E122" s="23"/>
      <c r="F122" s="287"/>
      <c r="G122" s="23"/>
      <c r="H122" s="288" t="s">
        <v>91</v>
      </c>
      <c r="I122" s="23"/>
      <c r="J122" s="433"/>
      <c r="K122" s="428"/>
      <c r="L122" s="428"/>
      <c r="M122" s="428"/>
      <c r="N122" s="429"/>
      <c r="O122" s="79"/>
      <c r="P122" s="433"/>
      <c r="Q122" s="428"/>
      <c r="R122" s="429"/>
      <c r="S122" s="237"/>
      <c r="T122" s="234"/>
    </row>
    <row r="123" spans="1:20" ht="15" customHeight="1" x14ac:dyDescent="0.2">
      <c r="A123" s="199">
        <f>ROW()</f>
        <v>123</v>
      </c>
      <c r="B123" s="23"/>
      <c r="C123" s="448"/>
      <c r="D123" s="448"/>
      <c r="E123" s="23"/>
      <c r="F123" s="287"/>
      <c r="G123" s="23"/>
      <c r="H123" s="288" t="s">
        <v>91</v>
      </c>
      <c r="I123" s="23"/>
      <c r="J123" s="433"/>
      <c r="K123" s="428"/>
      <c r="L123" s="428"/>
      <c r="M123" s="428"/>
      <c r="N123" s="429"/>
      <c r="O123" s="79"/>
      <c r="P123" s="433"/>
      <c r="Q123" s="428"/>
      <c r="R123" s="429"/>
      <c r="S123" s="237"/>
      <c r="T123" s="234"/>
    </row>
    <row r="124" spans="1:20" ht="15" customHeight="1" x14ac:dyDescent="0.2">
      <c r="A124" s="199">
        <f>ROW()</f>
        <v>124</v>
      </c>
      <c r="B124" s="23"/>
      <c r="C124" s="448"/>
      <c r="D124" s="448"/>
      <c r="E124" s="23"/>
      <c r="F124" s="287"/>
      <c r="G124" s="23"/>
      <c r="H124" s="288" t="s">
        <v>91</v>
      </c>
      <c r="I124" s="23"/>
      <c r="J124" s="433"/>
      <c r="K124" s="428"/>
      <c r="L124" s="428"/>
      <c r="M124" s="428"/>
      <c r="N124" s="429"/>
      <c r="O124" s="79"/>
      <c r="P124" s="433"/>
      <c r="Q124" s="428"/>
      <c r="R124" s="429"/>
      <c r="S124" s="237"/>
      <c r="T124" s="234"/>
    </row>
    <row r="125" spans="1:20" ht="15" customHeight="1" x14ac:dyDescent="0.2">
      <c r="A125" s="199">
        <f>ROW()</f>
        <v>125</v>
      </c>
      <c r="B125" s="23"/>
      <c r="C125" s="448"/>
      <c r="D125" s="448"/>
      <c r="E125" s="23"/>
      <c r="F125" s="287"/>
      <c r="G125" s="23"/>
      <c r="H125" s="288" t="s">
        <v>91</v>
      </c>
      <c r="I125" s="23"/>
      <c r="J125" s="433"/>
      <c r="K125" s="428"/>
      <c r="L125" s="428"/>
      <c r="M125" s="428"/>
      <c r="N125" s="429"/>
      <c r="O125" s="79"/>
      <c r="P125" s="433"/>
      <c r="Q125" s="428"/>
      <c r="R125" s="429"/>
      <c r="S125" s="237"/>
      <c r="T125" s="234"/>
    </row>
    <row r="126" spans="1:20" ht="15" customHeight="1" x14ac:dyDescent="0.2">
      <c r="A126" s="199">
        <f>ROW()</f>
        <v>126</v>
      </c>
      <c r="B126" s="23"/>
      <c r="C126" s="448"/>
      <c r="D126" s="448"/>
      <c r="E126" s="23"/>
      <c r="F126" s="287"/>
      <c r="G126" s="23"/>
      <c r="H126" s="288" t="s">
        <v>91</v>
      </c>
      <c r="I126" s="23"/>
      <c r="J126" s="433"/>
      <c r="K126" s="428"/>
      <c r="L126" s="428"/>
      <c r="M126" s="428"/>
      <c r="N126" s="429"/>
      <c r="O126" s="79"/>
      <c r="P126" s="433"/>
      <c r="Q126" s="428"/>
      <c r="R126" s="429"/>
      <c r="S126" s="237"/>
      <c r="T126" s="234"/>
    </row>
    <row r="127" spans="1:20" ht="15" customHeight="1" x14ac:dyDescent="0.2">
      <c r="A127" s="199">
        <f>ROW()</f>
        <v>127</v>
      </c>
      <c r="B127" s="23"/>
      <c r="C127" s="448"/>
      <c r="D127" s="448"/>
      <c r="E127" s="23"/>
      <c r="F127" s="287"/>
      <c r="G127" s="23"/>
      <c r="H127" s="288" t="s">
        <v>91</v>
      </c>
      <c r="I127" s="23"/>
      <c r="J127" s="433"/>
      <c r="K127" s="428"/>
      <c r="L127" s="428"/>
      <c r="M127" s="428"/>
      <c r="N127" s="429"/>
      <c r="O127" s="79"/>
      <c r="P127" s="433"/>
      <c r="Q127" s="428"/>
      <c r="R127" s="429"/>
      <c r="S127" s="237"/>
      <c r="T127" s="234"/>
    </row>
    <row r="128" spans="1:20" ht="15" customHeight="1" x14ac:dyDescent="0.2">
      <c r="A128" s="199">
        <f>ROW()</f>
        <v>128</v>
      </c>
      <c r="B128" s="23"/>
      <c r="C128" s="448"/>
      <c r="D128" s="448"/>
      <c r="E128" s="23"/>
      <c r="F128" s="287"/>
      <c r="G128" s="23"/>
      <c r="H128" s="288" t="s">
        <v>91</v>
      </c>
      <c r="I128" s="23"/>
      <c r="J128" s="433"/>
      <c r="K128" s="428"/>
      <c r="L128" s="428"/>
      <c r="M128" s="428"/>
      <c r="N128" s="429"/>
      <c r="O128" s="79"/>
      <c r="P128" s="433"/>
      <c r="Q128" s="428"/>
      <c r="R128" s="429"/>
      <c r="S128" s="237"/>
      <c r="T128" s="234"/>
    </row>
    <row r="129" spans="1:26" ht="15" customHeight="1" x14ac:dyDescent="0.2">
      <c r="A129" s="199">
        <f>ROW()</f>
        <v>129</v>
      </c>
      <c r="B129" s="24"/>
      <c r="C129" s="329" t="s">
        <v>657</v>
      </c>
      <c r="D129" s="188"/>
      <c r="E129" s="188"/>
      <c r="F129" s="188"/>
      <c r="G129" s="188"/>
      <c r="H129" s="188"/>
      <c r="I129" s="188"/>
      <c r="J129" s="188"/>
      <c r="K129" s="188"/>
      <c r="L129" s="188"/>
      <c r="M129" s="188"/>
      <c r="N129" s="188"/>
      <c r="O129" s="188"/>
      <c r="P129" s="188"/>
      <c r="Q129" s="188"/>
      <c r="R129" s="188"/>
      <c r="S129" s="235"/>
      <c r="T129" s="234"/>
    </row>
    <row r="130" spans="1:26" ht="15.75" customHeight="1" x14ac:dyDescent="0.2">
      <c r="A130" s="200">
        <f>ROW()</f>
        <v>130</v>
      </c>
      <c r="B130" s="40"/>
      <c r="C130" s="39"/>
      <c r="D130" s="39"/>
      <c r="E130" s="40"/>
      <c r="F130" s="39"/>
      <c r="G130" s="40"/>
      <c r="H130" s="39"/>
      <c r="I130" s="40"/>
      <c r="J130" s="39"/>
      <c r="K130" s="40"/>
      <c r="L130" s="39"/>
      <c r="M130" s="40"/>
      <c r="N130" s="39"/>
      <c r="O130" s="40"/>
      <c r="P130" s="39"/>
      <c r="Q130" s="40"/>
      <c r="R130" s="109"/>
      <c r="S130" s="236" t="s">
        <v>561</v>
      </c>
      <c r="T130" s="234"/>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33"/>
      <c r="T132" s="234"/>
      <c r="U132"/>
      <c r="V132"/>
      <c r="W132"/>
      <c r="X132"/>
      <c r="Y132"/>
      <c r="Z132"/>
    </row>
    <row r="133" spans="1:26" s="10" customFormat="1" ht="16.5" customHeight="1" x14ac:dyDescent="0.25">
      <c r="A133" s="18"/>
      <c r="B133" s="21"/>
      <c r="C133" s="19"/>
      <c r="D133" s="19"/>
      <c r="E133" s="21"/>
      <c r="F133" s="19"/>
      <c r="G133" s="21"/>
      <c r="H133" s="19"/>
      <c r="I133" s="21"/>
      <c r="J133" s="21"/>
      <c r="K133" s="177" t="s">
        <v>191</v>
      </c>
      <c r="L133" s="379" t="str">
        <f>IF(NOT(ISBLANK('Annual CoverSheet'!$C$8)),'Annual CoverSheet'!$C$8,"")</f>
        <v>Airport Company</v>
      </c>
      <c r="M133" s="379"/>
      <c r="N133" s="379"/>
      <c r="O133" s="379"/>
      <c r="P133" s="379"/>
      <c r="Q133" s="379"/>
      <c r="R133" s="379"/>
      <c r="S133" s="191"/>
      <c r="T133" s="234"/>
      <c r="U133"/>
      <c r="V133"/>
      <c r="W133"/>
      <c r="X133"/>
      <c r="Y133"/>
      <c r="Z133"/>
    </row>
    <row r="134" spans="1:26" s="10" customFormat="1" ht="16.5" customHeight="1" x14ac:dyDescent="0.25">
      <c r="A134" s="18"/>
      <c r="B134" s="21"/>
      <c r="C134" s="19"/>
      <c r="D134" s="19"/>
      <c r="E134" s="21"/>
      <c r="F134" s="19"/>
      <c r="G134" s="21"/>
      <c r="H134" s="19"/>
      <c r="I134" s="21"/>
      <c r="J134" s="21"/>
      <c r="K134" s="177" t="s">
        <v>192</v>
      </c>
      <c r="L134" s="380">
        <f>IF(ISNUMBER(L3),L3,"")</f>
        <v>40268</v>
      </c>
      <c r="M134" s="380"/>
      <c r="N134" s="380"/>
      <c r="O134" s="380"/>
      <c r="P134" s="380"/>
      <c r="Q134" s="380"/>
      <c r="R134" s="380"/>
      <c r="S134" s="191"/>
      <c r="T134" s="234"/>
      <c r="U134"/>
      <c r="V134"/>
      <c r="W134"/>
      <c r="X134"/>
      <c r="Y134"/>
      <c r="Z134"/>
    </row>
    <row r="135" spans="1:26" s="13" customFormat="1" ht="30" customHeight="1" x14ac:dyDescent="0.25">
      <c r="A135" s="182" t="s">
        <v>681</v>
      </c>
      <c r="B135" s="294"/>
      <c r="C135" s="294"/>
      <c r="D135" s="294"/>
      <c r="E135" s="294"/>
      <c r="F135" s="294"/>
      <c r="G135" s="294"/>
      <c r="H135" s="294"/>
      <c r="I135" s="294"/>
      <c r="J135" s="294"/>
      <c r="K135" s="294"/>
      <c r="L135" s="294"/>
      <c r="M135" s="294"/>
      <c r="N135" s="294"/>
      <c r="O135" s="294"/>
      <c r="P135" s="294"/>
      <c r="Q135" s="294"/>
      <c r="R135" s="19"/>
      <c r="S135" s="191"/>
      <c r="T135" s="234"/>
      <c r="U135"/>
      <c r="V135"/>
      <c r="W135"/>
      <c r="X135"/>
      <c r="Y135"/>
      <c r="Z135"/>
    </row>
    <row r="136" spans="1:26" s="10" customFormat="1" x14ac:dyDescent="0.2">
      <c r="A136" s="198" t="s">
        <v>589</v>
      </c>
      <c r="B136" s="22" t="s">
        <v>686</v>
      </c>
      <c r="C136" s="19"/>
      <c r="D136" s="19"/>
      <c r="E136" s="19"/>
      <c r="F136" s="19"/>
      <c r="G136" s="19"/>
      <c r="H136" s="19"/>
      <c r="I136" s="19"/>
      <c r="J136" s="19"/>
      <c r="K136" s="19"/>
      <c r="L136" s="19"/>
      <c r="M136" s="19"/>
      <c r="N136" s="19"/>
      <c r="O136" s="19"/>
      <c r="P136" s="19"/>
      <c r="Q136" s="19"/>
      <c r="R136" s="19"/>
      <c r="S136" s="191"/>
      <c r="T136" s="234"/>
      <c r="U136"/>
      <c r="V136"/>
      <c r="W136"/>
      <c r="X136"/>
      <c r="Y136"/>
      <c r="Z136"/>
    </row>
    <row r="137" spans="1:26" ht="24.95" customHeight="1" x14ac:dyDescent="0.25">
      <c r="A137" s="199">
        <f>ROW()</f>
        <v>137</v>
      </c>
      <c r="B137" s="181" t="s">
        <v>497</v>
      </c>
      <c r="C137" s="23"/>
      <c r="D137" s="23"/>
      <c r="E137" s="23"/>
      <c r="F137" s="23"/>
      <c r="G137" s="23"/>
      <c r="H137" s="23"/>
      <c r="I137" s="23"/>
      <c r="J137" s="24"/>
      <c r="K137" s="23"/>
      <c r="L137" s="24"/>
      <c r="M137" s="23"/>
      <c r="N137" s="24"/>
      <c r="O137" s="23"/>
      <c r="P137" s="24"/>
      <c r="Q137" s="23"/>
      <c r="R137" s="108"/>
      <c r="S137" s="235"/>
      <c r="T137" s="234"/>
    </row>
    <row r="138" spans="1:26" ht="30" customHeight="1" x14ac:dyDescent="0.25">
      <c r="A138" s="199">
        <f>ROW()</f>
        <v>138</v>
      </c>
      <c r="B138" s="167" t="s">
        <v>498</v>
      </c>
      <c r="C138" s="24"/>
      <c r="D138" s="24"/>
      <c r="E138" s="24"/>
      <c r="F138" s="24"/>
      <c r="G138" s="24"/>
      <c r="H138" s="24"/>
      <c r="I138" s="23"/>
      <c r="J138" s="24"/>
      <c r="K138" s="23"/>
      <c r="L138" s="24"/>
      <c r="M138" s="23"/>
      <c r="N138" s="24"/>
      <c r="O138" s="23"/>
      <c r="P138" s="24"/>
      <c r="Q138" s="23"/>
      <c r="R138" s="108"/>
      <c r="S138" s="235"/>
      <c r="T138" s="234"/>
    </row>
    <row r="139" spans="1:26" x14ac:dyDescent="0.2">
      <c r="A139" s="199">
        <f>ROW()</f>
        <v>139</v>
      </c>
      <c r="B139" s="23"/>
      <c r="C139" s="23"/>
      <c r="D139" s="23"/>
      <c r="E139" s="23"/>
      <c r="F139" s="23"/>
      <c r="G139" s="23"/>
      <c r="H139" s="23"/>
      <c r="I139" s="23"/>
      <c r="J139" s="23"/>
      <c r="K139" s="23"/>
      <c r="L139" s="24"/>
      <c r="M139" s="23"/>
      <c r="N139" s="24"/>
      <c r="O139" s="23"/>
      <c r="P139" s="24"/>
      <c r="Q139" s="23"/>
      <c r="R139" s="28" t="s">
        <v>257</v>
      </c>
      <c r="S139" s="235"/>
      <c r="T139" s="234"/>
    </row>
    <row r="140" spans="1:26" x14ac:dyDescent="0.2">
      <c r="A140" s="199">
        <f>ROW()</f>
        <v>140</v>
      </c>
      <c r="B140" s="23"/>
      <c r="C140" s="23"/>
      <c r="D140" s="23"/>
      <c r="E140" s="23"/>
      <c r="F140" s="23"/>
      <c r="G140" s="23"/>
      <c r="H140" s="23"/>
      <c r="I140" s="23"/>
      <c r="J140" s="23"/>
      <c r="K140" s="23"/>
      <c r="L140" s="24"/>
      <c r="M140" s="81"/>
      <c r="N140" s="81" t="s">
        <v>4</v>
      </c>
      <c r="O140" s="81"/>
      <c r="P140" s="81"/>
      <c r="Q140" s="81"/>
      <c r="R140" s="81"/>
      <c r="S140" s="235"/>
      <c r="T140" s="234"/>
    </row>
    <row r="141" spans="1:26" ht="35.1" customHeight="1" x14ac:dyDescent="0.2">
      <c r="A141" s="199">
        <f>ROW()</f>
        <v>141</v>
      </c>
      <c r="B141" s="23"/>
      <c r="C141" s="24"/>
      <c r="D141" s="24"/>
      <c r="E141" s="23"/>
      <c r="F141" s="24"/>
      <c r="G141" s="23"/>
      <c r="H141" s="24"/>
      <c r="I141" s="23"/>
      <c r="J141" s="24"/>
      <c r="K141" s="23"/>
      <c r="L141" s="24"/>
      <c r="M141" s="23"/>
      <c r="N141" s="81" t="s">
        <v>342</v>
      </c>
      <c r="O141" s="81"/>
      <c r="P141" s="81" t="s">
        <v>395</v>
      </c>
      <c r="Q141" s="81"/>
      <c r="R141" s="81" t="s">
        <v>394</v>
      </c>
      <c r="S141" s="235"/>
      <c r="T141" s="234"/>
    </row>
    <row r="142" spans="1:26" x14ac:dyDescent="0.2">
      <c r="A142" s="199">
        <f>ROW()</f>
        <v>142</v>
      </c>
      <c r="B142" s="23"/>
      <c r="C142" s="104" t="s">
        <v>182</v>
      </c>
      <c r="D142" s="24"/>
      <c r="E142" s="23"/>
      <c r="F142" s="448"/>
      <c r="G142" s="448"/>
      <c r="H142" s="448"/>
      <c r="I142" s="448"/>
      <c r="J142" s="448"/>
      <c r="K142" s="23"/>
      <c r="L142" s="24"/>
      <c r="M142" s="23"/>
      <c r="N142" s="91">
        <f>IF(ISNUMBER(L3),DATE(YEAR(L3)-1,MONTH(L3),DAY(L3)),"")</f>
        <v>39903</v>
      </c>
      <c r="O142" s="23"/>
      <c r="P142" s="91">
        <f>IF(ISNUMBER(L3),DATE(YEAR(L3),MONTH(L3),DAY(L3)),"")</f>
        <v>40268</v>
      </c>
      <c r="Q142" s="23"/>
      <c r="R142" s="91">
        <f>IF(ISNUMBER(L3),DATE(YEAR(L3)+1,MONTH(L3),DAY(L3)),"")</f>
        <v>40633</v>
      </c>
      <c r="S142" s="235"/>
      <c r="T142" s="234"/>
    </row>
    <row r="143" spans="1:26" ht="15" customHeight="1" x14ac:dyDescent="0.2">
      <c r="A143" s="199">
        <f>ROW()</f>
        <v>143</v>
      </c>
      <c r="B143" s="23"/>
      <c r="C143" s="104" t="s">
        <v>2</v>
      </c>
      <c r="D143" s="24"/>
      <c r="E143" s="23"/>
      <c r="F143" s="448"/>
      <c r="G143" s="448"/>
      <c r="H143" s="448"/>
      <c r="I143" s="448"/>
      <c r="J143" s="448"/>
      <c r="K143" s="23"/>
      <c r="L143" s="43" t="s">
        <v>330</v>
      </c>
      <c r="M143" s="23"/>
      <c r="N143" s="197"/>
      <c r="O143" s="23"/>
      <c r="P143" s="197"/>
      <c r="Q143" s="23"/>
      <c r="R143" s="197"/>
      <c r="S143" s="235"/>
      <c r="T143" s="234"/>
    </row>
    <row r="144" spans="1:26" ht="15" customHeight="1" thickBot="1" x14ac:dyDescent="0.25">
      <c r="A144" s="199">
        <f>ROW()</f>
        <v>144</v>
      </c>
      <c r="B144" s="112"/>
      <c r="C144" s="104" t="s">
        <v>3</v>
      </c>
      <c r="D144" s="24"/>
      <c r="E144" s="23"/>
      <c r="F144" s="448"/>
      <c r="G144" s="448"/>
      <c r="H144" s="448"/>
      <c r="I144" s="448"/>
      <c r="J144" s="448"/>
      <c r="K144" s="23"/>
      <c r="L144" s="43" t="s">
        <v>331</v>
      </c>
      <c r="M144" s="23"/>
      <c r="N144" s="197"/>
      <c r="O144" s="23"/>
      <c r="P144" s="197"/>
      <c r="Q144" s="23"/>
      <c r="R144" s="197"/>
      <c r="S144" s="235"/>
      <c r="T144" s="234"/>
    </row>
    <row r="145" spans="1:20" ht="15" customHeight="1" thickBot="1" x14ac:dyDescent="0.25">
      <c r="A145" s="199">
        <f>ROW()</f>
        <v>145</v>
      </c>
      <c r="B145" s="23"/>
      <c r="C145" s="104" t="s">
        <v>329</v>
      </c>
      <c r="D145" s="23"/>
      <c r="E145" s="23"/>
      <c r="F145" s="448"/>
      <c r="G145" s="448"/>
      <c r="H145" s="448"/>
      <c r="I145" s="448"/>
      <c r="J145" s="448"/>
      <c r="K145" s="23"/>
      <c r="L145" s="43" t="s">
        <v>332</v>
      </c>
      <c r="M145" s="23"/>
      <c r="N145" s="50">
        <f>N143-N144</f>
        <v>0</v>
      </c>
      <c r="O145" s="23"/>
      <c r="P145" s="50">
        <f>P143-P144</f>
        <v>0</v>
      </c>
      <c r="Q145" s="23"/>
      <c r="R145" s="50">
        <f>R143-R144</f>
        <v>0</v>
      </c>
      <c r="S145" s="235"/>
      <c r="T145" s="234"/>
    </row>
    <row r="146" spans="1:20" ht="15" customHeight="1" x14ac:dyDescent="0.2">
      <c r="A146" s="199">
        <f>ROW()</f>
        <v>146</v>
      </c>
      <c r="B146" s="23"/>
      <c r="C146" s="23"/>
      <c r="D146" s="23"/>
      <c r="E146" s="23"/>
      <c r="F146" s="23"/>
      <c r="G146" s="23"/>
      <c r="H146" s="23"/>
      <c r="I146" s="23"/>
      <c r="J146" s="23"/>
      <c r="K146" s="23"/>
      <c r="L146" s="23"/>
      <c r="M146" s="23"/>
      <c r="N146" s="23"/>
      <c r="O146" s="23"/>
      <c r="P146" s="23"/>
      <c r="Q146" s="23"/>
      <c r="R146" s="23"/>
      <c r="S146" s="235"/>
      <c r="T146" s="234"/>
    </row>
    <row r="147" spans="1:20" x14ac:dyDescent="0.2">
      <c r="A147" s="199">
        <f>ROW()</f>
        <v>147</v>
      </c>
      <c r="B147" s="23"/>
      <c r="C147" s="104" t="s">
        <v>182</v>
      </c>
      <c r="D147" s="24"/>
      <c r="E147" s="23"/>
      <c r="F147" s="448"/>
      <c r="G147" s="448"/>
      <c r="H147" s="448"/>
      <c r="I147" s="448"/>
      <c r="J147" s="448"/>
      <c r="K147" s="23"/>
      <c r="L147" s="110"/>
      <c r="M147" s="23"/>
      <c r="N147" s="24"/>
      <c r="O147" s="23"/>
      <c r="P147" s="24"/>
      <c r="Q147" s="23"/>
      <c r="R147" s="24"/>
      <c r="S147" s="235"/>
      <c r="T147" s="234"/>
    </row>
    <row r="148" spans="1:20" ht="15" customHeight="1" x14ac:dyDescent="0.2">
      <c r="A148" s="199">
        <f>ROW()</f>
        <v>148</v>
      </c>
      <c r="B148" s="112"/>
      <c r="C148" s="104" t="s">
        <v>2</v>
      </c>
      <c r="D148" s="24"/>
      <c r="E148" s="23"/>
      <c r="F148" s="448"/>
      <c r="G148" s="448"/>
      <c r="H148" s="448"/>
      <c r="I148" s="448"/>
      <c r="J148" s="448"/>
      <c r="K148" s="23"/>
      <c r="L148" s="43" t="s">
        <v>330</v>
      </c>
      <c r="M148" s="23"/>
      <c r="N148" s="197"/>
      <c r="O148" s="23"/>
      <c r="P148" s="197"/>
      <c r="Q148" s="23"/>
      <c r="R148" s="197"/>
      <c r="S148" s="235"/>
      <c r="T148" s="234"/>
    </row>
    <row r="149" spans="1:20" ht="15" customHeight="1" thickBot="1" x14ac:dyDescent="0.25">
      <c r="A149" s="199">
        <f>ROW()</f>
        <v>149</v>
      </c>
      <c r="B149" s="112"/>
      <c r="C149" s="104" t="s">
        <v>3</v>
      </c>
      <c r="D149" s="24"/>
      <c r="E149" s="23"/>
      <c r="F149" s="448"/>
      <c r="G149" s="448"/>
      <c r="H149" s="448"/>
      <c r="I149" s="448"/>
      <c r="J149" s="448"/>
      <c r="K149" s="23"/>
      <c r="L149" s="43" t="s">
        <v>331</v>
      </c>
      <c r="M149" s="23"/>
      <c r="N149" s="197"/>
      <c r="O149" s="23"/>
      <c r="P149" s="197"/>
      <c r="Q149" s="23"/>
      <c r="R149" s="197"/>
      <c r="S149" s="235"/>
      <c r="T149" s="234"/>
    </row>
    <row r="150" spans="1:20" ht="15" customHeight="1" thickBot="1" x14ac:dyDescent="0.25">
      <c r="A150" s="199">
        <f>ROW()</f>
        <v>150</v>
      </c>
      <c r="B150" s="23"/>
      <c r="C150" s="104" t="s">
        <v>329</v>
      </c>
      <c r="D150" s="23"/>
      <c r="E150" s="23"/>
      <c r="F150" s="448"/>
      <c r="G150" s="448"/>
      <c r="H150" s="448"/>
      <c r="I150" s="448"/>
      <c r="J150" s="448"/>
      <c r="K150" s="23"/>
      <c r="L150" s="43" t="s">
        <v>332</v>
      </c>
      <c r="M150" s="23"/>
      <c r="N150" s="50">
        <f>N148-N149</f>
        <v>0</v>
      </c>
      <c r="O150" s="23"/>
      <c r="P150" s="50">
        <f>P148-P149</f>
        <v>0</v>
      </c>
      <c r="Q150" s="23"/>
      <c r="R150" s="50">
        <f>R148-R149</f>
        <v>0</v>
      </c>
      <c r="S150" s="235"/>
      <c r="T150" s="234"/>
    </row>
    <row r="151" spans="1:20" ht="15" customHeight="1" x14ac:dyDescent="0.2">
      <c r="A151" s="199">
        <f>ROW()</f>
        <v>151</v>
      </c>
      <c r="B151" s="23"/>
      <c r="C151" s="23"/>
      <c r="D151" s="23"/>
      <c r="E151" s="23"/>
      <c r="F151" s="23"/>
      <c r="G151" s="23"/>
      <c r="H151" s="23"/>
      <c r="I151" s="23"/>
      <c r="J151" s="23"/>
      <c r="K151" s="23"/>
      <c r="L151" s="23"/>
      <c r="M151" s="23"/>
      <c r="N151" s="23"/>
      <c r="O151" s="23"/>
      <c r="P151" s="23"/>
      <c r="Q151" s="23"/>
      <c r="R151" s="23"/>
      <c r="S151" s="235"/>
      <c r="T151" s="234"/>
    </row>
    <row r="152" spans="1:20" x14ac:dyDescent="0.2">
      <c r="A152" s="199">
        <f>ROW()</f>
        <v>152</v>
      </c>
      <c r="B152" s="23"/>
      <c r="C152" s="104" t="s">
        <v>182</v>
      </c>
      <c r="D152" s="24"/>
      <c r="E152" s="23"/>
      <c r="F152" s="448"/>
      <c r="G152" s="448"/>
      <c r="H152" s="448"/>
      <c r="I152" s="448"/>
      <c r="J152" s="448"/>
      <c r="K152" s="23"/>
      <c r="L152" s="110"/>
      <c r="M152" s="23"/>
      <c r="N152" s="24"/>
      <c r="O152" s="23"/>
      <c r="P152" s="24"/>
      <c r="Q152" s="23"/>
      <c r="R152" s="24"/>
      <c r="S152" s="235"/>
      <c r="T152" s="234"/>
    </row>
    <row r="153" spans="1:20" ht="15" customHeight="1" x14ac:dyDescent="0.2">
      <c r="A153" s="199">
        <f>ROW()</f>
        <v>153</v>
      </c>
      <c r="B153" s="112"/>
      <c r="C153" s="104" t="s">
        <v>2</v>
      </c>
      <c r="D153" s="24"/>
      <c r="E153" s="23"/>
      <c r="F153" s="448"/>
      <c r="G153" s="448"/>
      <c r="H153" s="448"/>
      <c r="I153" s="448"/>
      <c r="J153" s="448"/>
      <c r="K153" s="23"/>
      <c r="L153" s="43" t="s">
        <v>330</v>
      </c>
      <c r="M153" s="23"/>
      <c r="N153" s="197"/>
      <c r="O153" s="23"/>
      <c r="P153" s="197"/>
      <c r="Q153" s="23"/>
      <c r="R153" s="197"/>
      <c r="S153" s="235"/>
      <c r="T153" s="234"/>
    </row>
    <row r="154" spans="1:20" ht="15" customHeight="1" thickBot="1" x14ac:dyDescent="0.25">
      <c r="A154" s="199">
        <f>ROW()</f>
        <v>154</v>
      </c>
      <c r="B154" s="112"/>
      <c r="C154" s="104" t="s">
        <v>3</v>
      </c>
      <c r="D154" s="52"/>
      <c r="E154" s="23"/>
      <c r="F154" s="448"/>
      <c r="G154" s="448"/>
      <c r="H154" s="448"/>
      <c r="I154" s="448"/>
      <c r="J154" s="448"/>
      <c r="K154" s="23"/>
      <c r="L154" s="43" t="s">
        <v>331</v>
      </c>
      <c r="M154" s="23"/>
      <c r="N154" s="197"/>
      <c r="O154" s="23"/>
      <c r="P154" s="197"/>
      <c r="Q154" s="23"/>
      <c r="R154" s="197"/>
      <c r="S154" s="235"/>
      <c r="T154" s="234"/>
    </row>
    <row r="155" spans="1:20" ht="15" customHeight="1" thickBot="1" x14ac:dyDescent="0.25">
      <c r="A155" s="199">
        <f>ROW()</f>
        <v>155</v>
      </c>
      <c r="B155" s="23"/>
      <c r="C155" s="104" t="s">
        <v>329</v>
      </c>
      <c r="D155" s="23"/>
      <c r="E155" s="23"/>
      <c r="F155" s="448"/>
      <c r="G155" s="448"/>
      <c r="H155" s="448"/>
      <c r="I155" s="448"/>
      <c r="J155" s="448"/>
      <c r="K155" s="23"/>
      <c r="L155" s="43" t="s">
        <v>332</v>
      </c>
      <c r="M155" s="23"/>
      <c r="N155" s="50">
        <f>N153-N154</f>
        <v>0</v>
      </c>
      <c r="O155" s="23"/>
      <c r="P155" s="50">
        <f>P153-P154</f>
        <v>0</v>
      </c>
      <c r="Q155" s="23"/>
      <c r="R155" s="50">
        <f>R153-R154</f>
        <v>0</v>
      </c>
      <c r="S155" s="235"/>
      <c r="T155" s="234"/>
    </row>
    <row r="156" spans="1:20" ht="15" customHeight="1" x14ac:dyDescent="0.2">
      <c r="A156" s="199">
        <f>ROW()</f>
        <v>156</v>
      </c>
      <c r="B156" s="23"/>
      <c r="C156" s="23"/>
      <c r="D156" s="23"/>
      <c r="E156" s="23"/>
      <c r="F156" s="23"/>
      <c r="G156" s="23"/>
      <c r="H156" s="23"/>
      <c r="I156" s="23"/>
      <c r="J156" s="23"/>
      <c r="K156" s="23"/>
      <c r="L156" s="23"/>
      <c r="M156" s="23"/>
      <c r="N156" s="23"/>
      <c r="O156" s="23"/>
      <c r="P156" s="23"/>
      <c r="Q156" s="23"/>
      <c r="R156" s="23"/>
      <c r="S156" s="235"/>
      <c r="T156" s="234"/>
    </row>
    <row r="157" spans="1:20" x14ac:dyDescent="0.2">
      <c r="A157" s="199">
        <f>ROW()</f>
        <v>157</v>
      </c>
      <c r="B157" s="23"/>
      <c r="C157" s="104" t="s">
        <v>182</v>
      </c>
      <c r="D157" s="24"/>
      <c r="E157" s="23"/>
      <c r="F157" s="448"/>
      <c r="G157" s="448"/>
      <c r="H157" s="448"/>
      <c r="I157" s="448"/>
      <c r="J157" s="448"/>
      <c r="K157" s="23"/>
      <c r="L157" s="110"/>
      <c r="M157" s="23"/>
      <c r="N157" s="24"/>
      <c r="O157" s="23"/>
      <c r="P157" s="24"/>
      <c r="Q157" s="23"/>
      <c r="R157" s="24"/>
      <c r="S157" s="235"/>
      <c r="T157" s="234"/>
    </row>
    <row r="158" spans="1:20" ht="15" customHeight="1" x14ac:dyDescent="0.2">
      <c r="A158" s="199">
        <f>ROW()</f>
        <v>158</v>
      </c>
      <c r="B158" s="112"/>
      <c r="C158" s="104" t="s">
        <v>2</v>
      </c>
      <c r="D158" s="24"/>
      <c r="E158" s="23"/>
      <c r="F158" s="448"/>
      <c r="G158" s="448"/>
      <c r="H158" s="448"/>
      <c r="I158" s="448"/>
      <c r="J158" s="448"/>
      <c r="K158" s="23"/>
      <c r="L158" s="43" t="s">
        <v>330</v>
      </c>
      <c r="M158" s="23"/>
      <c r="N158" s="197"/>
      <c r="O158" s="23"/>
      <c r="P158" s="197"/>
      <c r="Q158" s="23"/>
      <c r="R158" s="197"/>
      <c r="S158" s="235"/>
      <c r="T158" s="234"/>
    </row>
    <row r="159" spans="1:20" ht="15" customHeight="1" thickBot="1" x14ac:dyDescent="0.25">
      <c r="A159" s="199">
        <f>ROW()</f>
        <v>159</v>
      </c>
      <c r="B159" s="112"/>
      <c r="C159" s="104" t="s">
        <v>3</v>
      </c>
      <c r="D159" s="24"/>
      <c r="E159" s="23"/>
      <c r="F159" s="448"/>
      <c r="G159" s="448"/>
      <c r="H159" s="448"/>
      <c r="I159" s="448"/>
      <c r="J159" s="448"/>
      <c r="K159" s="23"/>
      <c r="L159" s="43" t="s">
        <v>331</v>
      </c>
      <c r="M159" s="23"/>
      <c r="N159" s="197"/>
      <c r="O159" s="23"/>
      <c r="P159" s="197"/>
      <c r="Q159" s="23"/>
      <c r="R159" s="197"/>
      <c r="S159" s="235"/>
      <c r="T159" s="234"/>
    </row>
    <row r="160" spans="1:20" ht="15" customHeight="1" thickBot="1" x14ac:dyDescent="0.25">
      <c r="A160" s="199">
        <f>ROW()</f>
        <v>160</v>
      </c>
      <c r="B160" s="23"/>
      <c r="C160" s="104" t="s">
        <v>329</v>
      </c>
      <c r="D160" s="23"/>
      <c r="E160" s="23"/>
      <c r="F160" s="448"/>
      <c r="G160" s="448"/>
      <c r="H160" s="448"/>
      <c r="I160" s="448"/>
      <c r="J160" s="448"/>
      <c r="K160" s="23"/>
      <c r="L160" s="43" t="s">
        <v>332</v>
      </c>
      <c r="M160" s="23"/>
      <c r="N160" s="50">
        <f>N158-N159</f>
        <v>0</v>
      </c>
      <c r="O160" s="23"/>
      <c r="P160" s="50">
        <f>P158-P159</f>
        <v>0</v>
      </c>
      <c r="Q160" s="23"/>
      <c r="R160" s="50">
        <f>R158-R159</f>
        <v>0</v>
      </c>
      <c r="S160" s="235"/>
      <c r="T160" s="234"/>
    </row>
    <row r="161" spans="1:20" ht="15" customHeight="1" x14ac:dyDescent="0.2">
      <c r="A161" s="199">
        <f>ROW()</f>
        <v>161</v>
      </c>
      <c r="B161" s="23"/>
      <c r="C161" s="23"/>
      <c r="D161" s="23"/>
      <c r="E161" s="23"/>
      <c r="F161" s="23"/>
      <c r="G161" s="23"/>
      <c r="H161" s="23"/>
      <c r="I161" s="23"/>
      <c r="J161" s="23"/>
      <c r="K161" s="23"/>
      <c r="L161" s="23"/>
      <c r="M161" s="23"/>
      <c r="N161" s="23"/>
      <c r="O161" s="23"/>
      <c r="P161" s="23"/>
      <c r="Q161" s="23"/>
      <c r="R161" s="23"/>
      <c r="S161" s="235"/>
      <c r="T161" s="234"/>
    </row>
    <row r="162" spans="1:20" x14ac:dyDescent="0.2">
      <c r="A162" s="199">
        <f>ROW()</f>
        <v>162</v>
      </c>
      <c r="B162" s="23"/>
      <c r="C162" s="104" t="s">
        <v>182</v>
      </c>
      <c r="D162" s="24"/>
      <c r="E162" s="23"/>
      <c r="F162" s="448"/>
      <c r="G162" s="448"/>
      <c r="H162" s="448"/>
      <c r="I162" s="448"/>
      <c r="J162" s="448"/>
      <c r="K162" s="23"/>
      <c r="L162" s="110"/>
      <c r="M162" s="23"/>
      <c r="N162" s="24"/>
      <c r="O162" s="23"/>
      <c r="P162" s="24"/>
      <c r="Q162" s="23"/>
      <c r="R162" s="24"/>
      <c r="S162" s="235"/>
      <c r="T162" s="234"/>
    </row>
    <row r="163" spans="1:20" ht="15" customHeight="1" x14ac:dyDescent="0.2">
      <c r="A163" s="199">
        <f>ROW()</f>
        <v>163</v>
      </c>
      <c r="B163" s="112"/>
      <c r="C163" s="104" t="s">
        <v>2</v>
      </c>
      <c r="D163" s="24"/>
      <c r="E163" s="23"/>
      <c r="F163" s="448"/>
      <c r="G163" s="448"/>
      <c r="H163" s="448"/>
      <c r="I163" s="448"/>
      <c r="J163" s="448"/>
      <c r="K163" s="23"/>
      <c r="L163" s="43" t="s">
        <v>330</v>
      </c>
      <c r="M163" s="23"/>
      <c r="N163" s="197"/>
      <c r="O163" s="23"/>
      <c r="P163" s="197"/>
      <c r="Q163" s="23"/>
      <c r="R163" s="197"/>
      <c r="S163" s="235"/>
      <c r="T163" s="234"/>
    </row>
    <row r="164" spans="1:20" ht="15" customHeight="1" thickBot="1" x14ac:dyDescent="0.25">
      <c r="A164" s="199">
        <f>ROW()</f>
        <v>164</v>
      </c>
      <c r="B164" s="112"/>
      <c r="C164" s="104" t="s">
        <v>3</v>
      </c>
      <c r="D164" s="52"/>
      <c r="E164" s="23"/>
      <c r="F164" s="448"/>
      <c r="G164" s="448"/>
      <c r="H164" s="448"/>
      <c r="I164" s="448"/>
      <c r="J164" s="448"/>
      <c r="K164" s="23"/>
      <c r="L164" s="43" t="s">
        <v>331</v>
      </c>
      <c r="M164" s="23"/>
      <c r="N164" s="197"/>
      <c r="O164" s="23"/>
      <c r="P164" s="197"/>
      <c r="Q164" s="23"/>
      <c r="R164" s="197"/>
      <c r="S164" s="235"/>
      <c r="T164" s="234"/>
    </row>
    <row r="165" spans="1:20" ht="15" customHeight="1" thickBot="1" x14ac:dyDescent="0.25">
      <c r="A165" s="199">
        <f>ROW()</f>
        <v>165</v>
      </c>
      <c r="B165" s="23"/>
      <c r="C165" s="104" t="s">
        <v>329</v>
      </c>
      <c r="D165" s="23"/>
      <c r="E165" s="23"/>
      <c r="F165" s="448"/>
      <c r="G165" s="448"/>
      <c r="H165" s="448"/>
      <c r="I165" s="448"/>
      <c r="J165" s="448"/>
      <c r="K165" s="23"/>
      <c r="L165" s="43" t="s">
        <v>332</v>
      </c>
      <c r="M165" s="23"/>
      <c r="N165" s="50">
        <f>N163-N164</f>
        <v>0</v>
      </c>
      <c r="O165" s="23"/>
      <c r="P165" s="50">
        <f>P163-P164</f>
        <v>0</v>
      </c>
      <c r="Q165" s="23"/>
      <c r="R165" s="50">
        <f>R163-R164</f>
        <v>0</v>
      </c>
      <c r="S165" s="235"/>
      <c r="T165" s="234"/>
    </row>
    <row r="166" spans="1:20" ht="15" customHeight="1" x14ac:dyDescent="0.2">
      <c r="A166" s="199">
        <f>ROW()</f>
        <v>166</v>
      </c>
      <c r="B166" s="23"/>
      <c r="C166" s="23"/>
      <c r="D166" s="23"/>
      <c r="E166" s="23"/>
      <c r="F166" s="23"/>
      <c r="G166" s="23"/>
      <c r="H166" s="23"/>
      <c r="I166" s="23"/>
      <c r="J166" s="23"/>
      <c r="K166" s="23"/>
      <c r="L166" s="23"/>
      <c r="M166" s="23"/>
      <c r="N166" s="23"/>
      <c r="O166" s="23"/>
      <c r="P166" s="23"/>
      <c r="Q166" s="23"/>
      <c r="R166" s="23"/>
      <c r="S166" s="235"/>
      <c r="T166" s="234"/>
    </row>
    <row r="167" spans="1:20" x14ac:dyDescent="0.2">
      <c r="A167" s="199">
        <f>ROW()</f>
        <v>167</v>
      </c>
      <c r="B167" s="23"/>
      <c r="C167" s="104" t="s">
        <v>182</v>
      </c>
      <c r="D167" s="24"/>
      <c r="E167" s="23"/>
      <c r="F167" s="448"/>
      <c r="G167" s="448"/>
      <c r="H167" s="448"/>
      <c r="I167" s="448"/>
      <c r="J167" s="448"/>
      <c r="K167" s="23"/>
      <c r="L167" s="110"/>
      <c r="M167" s="23"/>
      <c r="N167" s="24"/>
      <c r="O167" s="23"/>
      <c r="P167" s="24"/>
      <c r="Q167" s="23"/>
      <c r="R167" s="24"/>
      <c r="S167" s="235"/>
      <c r="T167" s="234"/>
    </row>
    <row r="168" spans="1:20" ht="15" customHeight="1" x14ac:dyDescent="0.2">
      <c r="A168" s="199">
        <f>ROW()</f>
        <v>168</v>
      </c>
      <c r="B168" s="112"/>
      <c r="C168" s="104" t="s">
        <v>2</v>
      </c>
      <c r="D168" s="24"/>
      <c r="E168" s="23"/>
      <c r="F168" s="448"/>
      <c r="G168" s="448"/>
      <c r="H168" s="448"/>
      <c r="I168" s="448"/>
      <c r="J168" s="448"/>
      <c r="K168" s="23"/>
      <c r="L168" s="43" t="s">
        <v>330</v>
      </c>
      <c r="M168" s="23"/>
      <c r="N168" s="197"/>
      <c r="O168" s="23"/>
      <c r="P168" s="197"/>
      <c r="Q168" s="23"/>
      <c r="R168" s="197"/>
      <c r="S168" s="235"/>
      <c r="T168" s="234"/>
    </row>
    <row r="169" spans="1:20" ht="15" customHeight="1" thickBot="1" x14ac:dyDescent="0.25">
      <c r="A169" s="199">
        <f>ROW()</f>
        <v>169</v>
      </c>
      <c r="B169" s="112"/>
      <c r="C169" s="104" t="s">
        <v>3</v>
      </c>
      <c r="D169" s="24"/>
      <c r="E169" s="23"/>
      <c r="F169" s="448"/>
      <c r="G169" s="448"/>
      <c r="H169" s="448"/>
      <c r="I169" s="448"/>
      <c r="J169" s="448"/>
      <c r="K169" s="23"/>
      <c r="L169" s="43" t="s">
        <v>331</v>
      </c>
      <c r="M169" s="23"/>
      <c r="N169" s="197"/>
      <c r="O169" s="23"/>
      <c r="P169" s="197"/>
      <c r="Q169" s="23"/>
      <c r="R169" s="197"/>
      <c r="S169" s="235"/>
      <c r="T169" s="234"/>
    </row>
    <row r="170" spans="1:20" ht="15" customHeight="1" thickBot="1" x14ac:dyDescent="0.25">
      <c r="A170" s="199">
        <f>ROW()</f>
        <v>170</v>
      </c>
      <c r="B170" s="23"/>
      <c r="C170" s="104" t="s">
        <v>329</v>
      </c>
      <c r="D170" s="23"/>
      <c r="E170" s="23"/>
      <c r="F170" s="448"/>
      <c r="G170" s="448"/>
      <c r="H170" s="448"/>
      <c r="I170" s="448"/>
      <c r="J170" s="448"/>
      <c r="K170" s="23"/>
      <c r="L170" s="43" t="s">
        <v>332</v>
      </c>
      <c r="M170" s="23"/>
      <c r="N170" s="50">
        <f>N168-N169</f>
        <v>0</v>
      </c>
      <c r="O170" s="23"/>
      <c r="P170" s="50">
        <f>P168-P169</f>
        <v>0</v>
      </c>
      <c r="Q170" s="23"/>
      <c r="R170" s="50">
        <f>R168-R169</f>
        <v>0</v>
      </c>
      <c r="S170" s="235"/>
      <c r="T170" s="234"/>
    </row>
    <row r="171" spans="1:20" ht="15" customHeight="1" x14ac:dyDescent="0.2">
      <c r="A171" s="199">
        <f>ROW()</f>
        <v>171</v>
      </c>
      <c r="B171" s="23"/>
      <c r="C171" s="23"/>
      <c r="D171" s="23"/>
      <c r="E171" s="23"/>
      <c r="F171" s="23"/>
      <c r="G171" s="23"/>
      <c r="H171" s="23"/>
      <c r="I171" s="23"/>
      <c r="J171" s="23"/>
      <c r="K171" s="23"/>
      <c r="L171" s="23"/>
      <c r="M171" s="23"/>
      <c r="N171" s="23"/>
      <c r="O171" s="23"/>
      <c r="P171" s="23"/>
      <c r="Q171" s="23"/>
      <c r="R171" s="23"/>
      <c r="S171" s="235"/>
      <c r="T171" s="234"/>
    </row>
    <row r="172" spans="1:20" x14ac:dyDescent="0.2">
      <c r="A172" s="199">
        <f>ROW()</f>
        <v>172</v>
      </c>
      <c r="B172" s="23"/>
      <c r="C172" s="104" t="s">
        <v>182</v>
      </c>
      <c r="D172" s="24"/>
      <c r="E172" s="23"/>
      <c r="F172" s="448"/>
      <c r="G172" s="448"/>
      <c r="H172" s="448"/>
      <c r="I172" s="448"/>
      <c r="J172" s="448"/>
      <c r="K172" s="23"/>
      <c r="L172" s="110"/>
      <c r="M172" s="23"/>
      <c r="N172" s="24"/>
      <c r="O172" s="23"/>
      <c r="P172" s="24"/>
      <c r="Q172" s="23"/>
      <c r="R172" s="24"/>
      <c r="S172" s="235"/>
      <c r="T172" s="234"/>
    </row>
    <row r="173" spans="1:20" ht="15" customHeight="1" x14ac:dyDescent="0.2">
      <c r="A173" s="199">
        <f>ROW()</f>
        <v>173</v>
      </c>
      <c r="B173" s="112"/>
      <c r="C173" s="104" t="s">
        <v>2</v>
      </c>
      <c r="D173" s="24"/>
      <c r="E173" s="23"/>
      <c r="F173" s="448"/>
      <c r="G173" s="448"/>
      <c r="H173" s="448"/>
      <c r="I173" s="448"/>
      <c r="J173" s="448"/>
      <c r="K173" s="23"/>
      <c r="L173" s="43" t="s">
        <v>330</v>
      </c>
      <c r="M173" s="23"/>
      <c r="N173" s="197"/>
      <c r="O173" s="23"/>
      <c r="P173" s="197"/>
      <c r="Q173" s="23"/>
      <c r="R173" s="197"/>
      <c r="S173" s="235"/>
      <c r="T173" s="234"/>
    </row>
    <row r="174" spans="1:20" ht="15" customHeight="1" thickBot="1" x14ac:dyDescent="0.25">
      <c r="A174" s="199">
        <f>ROW()</f>
        <v>174</v>
      </c>
      <c r="B174" s="112"/>
      <c r="C174" s="104" t="s">
        <v>3</v>
      </c>
      <c r="D174" s="52"/>
      <c r="E174" s="23"/>
      <c r="F174" s="448"/>
      <c r="G174" s="448"/>
      <c r="H174" s="448"/>
      <c r="I174" s="448"/>
      <c r="J174" s="448"/>
      <c r="K174" s="23"/>
      <c r="L174" s="43" t="s">
        <v>331</v>
      </c>
      <c r="M174" s="23"/>
      <c r="N174" s="197"/>
      <c r="O174" s="23"/>
      <c r="P174" s="197"/>
      <c r="Q174" s="23"/>
      <c r="R174" s="197"/>
      <c r="S174" s="235"/>
      <c r="T174" s="234"/>
    </row>
    <row r="175" spans="1:20" ht="15" customHeight="1" thickBot="1" x14ac:dyDescent="0.25">
      <c r="A175" s="199">
        <f>ROW()</f>
        <v>175</v>
      </c>
      <c r="B175" s="23"/>
      <c r="C175" s="104" t="s">
        <v>329</v>
      </c>
      <c r="D175" s="23"/>
      <c r="E175" s="23"/>
      <c r="F175" s="448"/>
      <c r="G175" s="448"/>
      <c r="H175" s="448"/>
      <c r="I175" s="448"/>
      <c r="J175" s="448"/>
      <c r="K175" s="23"/>
      <c r="L175" s="43" t="s">
        <v>332</v>
      </c>
      <c r="M175" s="23"/>
      <c r="N175" s="50">
        <f>N173-N174</f>
        <v>0</v>
      </c>
      <c r="O175" s="23"/>
      <c r="P175" s="50">
        <f>P173-P174</f>
        <v>0</v>
      </c>
      <c r="Q175" s="23"/>
      <c r="R175" s="50">
        <f>R173-R174</f>
        <v>0</v>
      </c>
      <c r="S175" s="235"/>
      <c r="T175" s="234"/>
    </row>
    <row r="176" spans="1:20" ht="30" customHeight="1" x14ac:dyDescent="0.2">
      <c r="A176" s="199">
        <f>ROW()</f>
        <v>176</v>
      </c>
      <c r="B176" s="170"/>
      <c r="C176" s="170" t="s">
        <v>529</v>
      </c>
      <c r="D176" s="67"/>
      <c r="E176" s="66"/>
      <c r="F176" s="23"/>
      <c r="G176" s="23"/>
      <c r="H176" s="23"/>
      <c r="I176" s="23"/>
      <c r="J176" s="23"/>
      <c r="K176" s="66"/>
      <c r="L176" s="63"/>
      <c r="M176" s="63"/>
      <c r="N176" s="23"/>
      <c r="O176" s="23"/>
      <c r="P176" s="23"/>
      <c r="Q176" s="23"/>
      <c r="R176" s="23"/>
      <c r="S176" s="235"/>
      <c r="T176" s="234"/>
    </row>
    <row r="177" spans="1:20" ht="15" customHeight="1" x14ac:dyDescent="0.2">
      <c r="A177" s="199">
        <f>ROW()</f>
        <v>177</v>
      </c>
      <c r="B177" s="24"/>
      <c r="C177" s="381"/>
      <c r="D177" s="381"/>
      <c r="E177" s="381"/>
      <c r="F177" s="381"/>
      <c r="G177" s="381"/>
      <c r="H177" s="381"/>
      <c r="I177" s="381"/>
      <c r="J177" s="381"/>
      <c r="K177" s="381"/>
      <c r="L177" s="381"/>
      <c r="M177" s="381"/>
      <c r="N177" s="381"/>
      <c r="O177" s="381"/>
      <c r="P177" s="381"/>
      <c r="Q177" s="381"/>
      <c r="R177" s="381"/>
      <c r="S177" s="237"/>
      <c r="T177" s="234"/>
    </row>
    <row r="178" spans="1:20" ht="15" customHeight="1" x14ac:dyDescent="0.2">
      <c r="A178" s="199">
        <f>ROW()</f>
        <v>178</v>
      </c>
      <c r="B178" s="24"/>
      <c r="C178" s="381"/>
      <c r="D178" s="381"/>
      <c r="E178" s="381"/>
      <c r="F178" s="381"/>
      <c r="G178" s="381"/>
      <c r="H178" s="381"/>
      <c r="I178" s="381"/>
      <c r="J178" s="381"/>
      <c r="K178" s="381"/>
      <c r="L178" s="381"/>
      <c r="M178" s="381"/>
      <c r="N178" s="381"/>
      <c r="O178" s="381"/>
      <c r="P178" s="381"/>
      <c r="Q178" s="381"/>
      <c r="R178" s="381"/>
      <c r="S178" s="237"/>
      <c r="T178" s="234"/>
    </row>
    <row r="179" spans="1:20" ht="15" customHeight="1" x14ac:dyDescent="0.2">
      <c r="A179" s="199">
        <f>ROW()</f>
        <v>179</v>
      </c>
      <c r="B179" s="24"/>
      <c r="C179" s="381"/>
      <c r="D179" s="381"/>
      <c r="E179" s="381"/>
      <c r="F179" s="381"/>
      <c r="G179" s="381"/>
      <c r="H179" s="381"/>
      <c r="I179" s="381"/>
      <c r="J179" s="381"/>
      <c r="K179" s="381"/>
      <c r="L179" s="381"/>
      <c r="M179" s="381"/>
      <c r="N179" s="381"/>
      <c r="O179" s="381"/>
      <c r="P179" s="381"/>
      <c r="Q179" s="381"/>
      <c r="R179" s="381"/>
      <c r="S179" s="237"/>
      <c r="T179" s="234"/>
    </row>
    <row r="180" spans="1:20" ht="15" customHeight="1" x14ac:dyDescent="0.2">
      <c r="A180" s="199">
        <f>ROW()</f>
        <v>180</v>
      </c>
      <c r="B180" s="24"/>
      <c r="C180" s="381"/>
      <c r="D180" s="381"/>
      <c r="E180" s="381"/>
      <c r="F180" s="381"/>
      <c r="G180" s="381"/>
      <c r="H180" s="381"/>
      <c r="I180" s="381"/>
      <c r="J180" s="381"/>
      <c r="K180" s="381"/>
      <c r="L180" s="381"/>
      <c r="M180" s="381"/>
      <c r="N180" s="381"/>
      <c r="O180" s="381"/>
      <c r="P180" s="381"/>
      <c r="Q180" s="381"/>
      <c r="R180" s="381"/>
      <c r="S180" s="237"/>
      <c r="T180" s="234"/>
    </row>
    <row r="181" spans="1:20" ht="15" customHeight="1" x14ac:dyDescent="0.2">
      <c r="A181" s="199">
        <f>ROW()</f>
        <v>181</v>
      </c>
      <c r="B181" s="24"/>
      <c r="C181" s="381"/>
      <c r="D181" s="381"/>
      <c r="E181" s="381"/>
      <c r="F181" s="381"/>
      <c r="G181" s="381"/>
      <c r="H181" s="381"/>
      <c r="I181" s="381"/>
      <c r="J181" s="381"/>
      <c r="K181" s="381"/>
      <c r="L181" s="381"/>
      <c r="M181" s="381"/>
      <c r="N181" s="381"/>
      <c r="O181" s="381"/>
      <c r="P181" s="381"/>
      <c r="Q181" s="381"/>
      <c r="R181" s="381"/>
      <c r="S181" s="237"/>
      <c r="T181" s="234"/>
    </row>
    <row r="182" spans="1:20" ht="15" customHeight="1" x14ac:dyDescent="0.2">
      <c r="A182" s="199">
        <f>ROW()</f>
        <v>182</v>
      </c>
      <c r="B182" s="24"/>
      <c r="C182" s="381"/>
      <c r="D182" s="381"/>
      <c r="E182" s="381"/>
      <c r="F182" s="381"/>
      <c r="G182" s="381"/>
      <c r="H182" s="381"/>
      <c r="I182" s="381"/>
      <c r="J182" s="381"/>
      <c r="K182" s="381"/>
      <c r="L182" s="381"/>
      <c r="M182" s="381"/>
      <c r="N182" s="381"/>
      <c r="O182" s="381"/>
      <c r="P182" s="381"/>
      <c r="Q182" s="381"/>
      <c r="R182" s="381"/>
      <c r="S182" s="237"/>
      <c r="T182" s="234"/>
    </row>
    <row r="183" spans="1:20" ht="15" customHeight="1" x14ac:dyDescent="0.2">
      <c r="A183" s="199">
        <f>ROW()</f>
        <v>183</v>
      </c>
      <c r="B183" s="24"/>
      <c r="C183" s="381"/>
      <c r="D183" s="381"/>
      <c r="E183" s="381"/>
      <c r="F183" s="381"/>
      <c r="G183" s="381"/>
      <c r="H183" s="381"/>
      <c r="I183" s="381"/>
      <c r="J183" s="381"/>
      <c r="K183" s="381"/>
      <c r="L183" s="381"/>
      <c r="M183" s="381"/>
      <c r="N183" s="381"/>
      <c r="O183" s="381"/>
      <c r="P183" s="381"/>
      <c r="Q183" s="381"/>
      <c r="R183" s="381"/>
      <c r="S183" s="237"/>
      <c r="T183" s="234"/>
    </row>
    <row r="184" spans="1:20" ht="15" customHeight="1" x14ac:dyDescent="0.2">
      <c r="A184" s="199">
        <f>ROW()</f>
        <v>184</v>
      </c>
      <c r="B184" s="24"/>
      <c r="C184" s="381"/>
      <c r="D184" s="381"/>
      <c r="E184" s="381"/>
      <c r="F184" s="381"/>
      <c r="G184" s="381"/>
      <c r="H184" s="381"/>
      <c r="I184" s="381"/>
      <c r="J184" s="381"/>
      <c r="K184" s="381"/>
      <c r="L184" s="381"/>
      <c r="M184" s="381"/>
      <c r="N184" s="381"/>
      <c r="O184" s="381"/>
      <c r="P184" s="381"/>
      <c r="Q184" s="381"/>
      <c r="R184" s="381"/>
      <c r="S184" s="237"/>
      <c r="T184" s="234"/>
    </row>
    <row r="185" spans="1:20" ht="15" customHeight="1" x14ac:dyDescent="0.2">
      <c r="A185" s="199">
        <f>ROW()</f>
        <v>185</v>
      </c>
      <c r="B185" s="24"/>
      <c r="C185" s="381"/>
      <c r="D185" s="381"/>
      <c r="E185" s="381"/>
      <c r="F185" s="381"/>
      <c r="G185" s="381"/>
      <c r="H185" s="381"/>
      <c r="I185" s="381"/>
      <c r="J185" s="381"/>
      <c r="K185" s="381"/>
      <c r="L185" s="381"/>
      <c r="M185" s="381"/>
      <c r="N185" s="381"/>
      <c r="O185" s="381"/>
      <c r="P185" s="381"/>
      <c r="Q185" s="381"/>
      <c r="R185" s="381"/>
      <c r="S185" s="237"/>
      <c r="T185" s="234"/>
    </row>
    <row r="186" spans="1:20" ht="15" customHeight="1" x14ac:dyDescent="0.2">
      <c r="A186" s="199">
        <f>ROW()</f>
        <v>186</v>
      </c>
      <c r="B186" s="24"/>
      <c r="C186" s="381"/>
      <c r="D186" s="381"/>
      <c r="E186" s="381"/>
      <c r="F186" s="381"/>
      <c r="G186" s="381"/>
      <c r="H186" s="381"/>
      <c r="I186" s="381"/>
      <c r="J186" s="381"/>
      <c r="K186" s="381"/>
      <c r="L186" s="381"/>
      <c r="M186" s="381"/>
      <c r="N186" s="381"/>
      <c r="O186" s="381"/>
      <c r="P186" s="381"/>
      <c r="Q186" s="381"/>
      <c r="R186" s="381"/>
      <c r="S186" s="237"/>
      <c r="T186" s="234"/>
    </row>
    <row r="187" spans="1:20" ht="15" customHeight="1" x14ac:dyDescent="0.2">
      <c r="A187" s="199">
        <f>ROW()</f>
        <v>187</v>
      </c>
      <c r="B187" s="24"/>
      <c r="C187" s="381"/>
      <c r="D187" s="381"/>
      <c r="E187" s="381"/>
      <c r="F187" s="381"/>
      <c r="G187" s="381"/>
      <c r="H187" s="381"/>
      <c r="I187" s="381"/>
      <c r="J187" s="381"/>
      <c r="K187" s="381"/>
      <c r="L187" s="381"/>
      <c r="M187" s="381"/>
      <c r="N187" s="381"/>
      <c r="O187" s="381"/>
      <c r="P187" s="381"/>
      <c r="Q187" s="381"/>
      <c r="R187" s="381"/>
      <c r="S187" s="237"/>
      <c r="T187" s="234"/>
    </row>
    <row r="188" spans="1:20" ht="15" customHeight="1" x14ac:dyDescent="0.2">
      <c r="A188" s="199">
        <f>ROW()</f>
        <v>188</v>
      </c>
      <c r="B188" s="24"/>
      <c r="C188" s="381"/>
      <c r="D188" s="381"/>
      <c r="E188" s="381"/>
      <c r="F188" s="381"/>
      <c r="G188" s="381"/>
      <c r="H188" s="381"/>
      <c r="I188" s="381"/>
      <c r="J188" s="381"/>
      <c r="K188" s="381"/>
      <c r="L188" s="381"/>
      <c r="M188" s="381"/>
      <c r="N188" s="381"/>
      <c r="O188" s="381"/>
      <c r="P188" s="381"/>
      <c r="Q188" s="381"/>
      <c r="R188" s="381"/>
      <c r="S188" s="237"/>
      <c r="T188" s="234"/>
    </row>
    <row r="189" spans="1:20" ht="15" customHeight="1" x14ac:dyDescent="0.2">
      <c r="A189" s="199">
        <f>ROW()</f>
        <v>189</v>
      </c>
      <c r="B189" s="24"/>
      <c r="C189" s="381"/>
      <c r="D189" s="381"/>
      <c r="E189" s="381"/>
      <c r="F189" s="381"/>
      <c r="G189" s="381"/>
      <c r="H189" s="381"/>
      <c r="I189" s="381"/>
      <c r="J189" s="381"/>
      <c r="K189" s="381"/>
      <c r="L189" s="381"/>
      <c r="M189" s="381"/>
      <c r="N189" s="381"/>
      <c r="O189" s="381"/>
      <c r="P189" s="381"/>
      <c r="Q189" s="381"/>
      <c r="R189" s="381"/>
      <c r="S189" s="237"/>
      <c r="T189" s="234"/>
    </row>
    <row r="190" spans="1:20" ht="15" customHeight="1" x14ac:dyDescent="0.2">
      <c r="A190" s="199">
        <f>ROW()</f>
        <v>190</v>
      </c>
      <c r="B190" s="24"/>
      <c r="C190" s="381"/>
      <c r="D190" s="381"/>
      <c r="E190" s="381"/>
      <c r="F190" s="381"/>
      <c r="G190" s="381"/>
      <c r="H190" s="381"/>
      <c r="I190" s="381"/>
      <c r="J190" s="381"/>
      <c r="K190" s="381"/>
      <c r="L190" s="381"/>
      <c r="M190" s="381"/>
      <c r="N190" s="381"/>
      <c r="O190" s="381"/>
      <c r="P190" s="381"/>
      <c r="Q190" s="381"/>
      <c r="R190" s="381"/>
      <c r="S190" s="237"/>
      <c r="T190" s="234"/>
    </row>
    <row r="191" spans="1:20" ht="15" customHeight="1" x14ac:dyDescent="0.2">
      <c r="A191" s="199">
        <f>ROW()</f>
        <v>191</v>
      </c>
      <c r="B191" s="24"/>
      <c r="C191" s="381"/>
      <c r="D191" s="381"/>
      <c r="E191" s="381"/>
      <c r="F191" s="381"/>
      <c r="G191" s="381"/>
      <c r="H191" s="381"/>
      <c r="I191" s="381"/>
      <c r="J191" s="381"/>
      <c r="K191" s="381"/>
      <c r="L191" s="381"/>
      <c r="M191" s="381"/>
      <c r="N191" s="381"/>
      <c r="O191" s="381"/>
      <c r="P191" s="381"/>
      <c r="Q191" s="381"/>
      <c r="R191" s="381"/>
      <c r="S191" s="237"/>
      <c r="T191" s="234"/>
    </row>
    <row r="192" spans="1:20" ht="15" customHeight="1" x14ac:dyDescent="0.2">
      <c r="A192" s="199">
        <f>ROW()</f>
        <v>192</v>
      </c>
      <c r="B192" s="24"/>
      <c r="C192" s="381"/>
      <c r="D192" s="381"/>
      <c r="E192" s="381"/>
      <c r="F192" s="381"/>
      <c r="G192" s="381"/>
      <c r="H192" s="381"/>
      <c r="I192" s="381"/>
      <c r="J192" s="381"/>
      <c r="K192" s="381"/>
      <c r="L192" s="381"/>
      <c r="M192" s="381"/>
      <c r="N192" s="381"/>
      <c r="O192" s="381"/>
      <c r="P192" s="381"/>
      <c r="Q192" s="381"/>
      <c r="R192" s="381"/>
      <c r="S192" s="237"/>
      <c r="T192" s="234"/>
    </row>
    <row r="193" spans="1:20" ht="15" customHeight="1" x14ac:dyDescent="0.2">
      <c r="A193" s="199">
        <f>ROW()</f>
        <v>193</v>
      </c>
      <c r="B193" s="24"/>
      <c r="C193" s="381"/>
      <c r="D193" s="381"/>
      <c r="E193" s="381"/>
      <c r="F193" s="381"/>
      <c r="G193" s="381"/>
      <c r="H193" s="381"/>
      <c r="I193" s="381"/>
      <c r="J193" s="381"/>
      <c r="K193" s="381"/>
      <c r="L193" s="381"/>
      <c r="M193" s="381"/>
      <c r="N193" s="381"/>
      <c r="O193" s="381"/>
      <c r="P193" s="381"/>
      <c r="Q193" s="381"/>
      <c r="R193" s="381"/>
      <c r="S193" s="237"/>
      <c r="T193" s="234"/>
    </row>
    <row r="194" spans="1:20" ht="15" customHeight="1" x14ac:dyDescent="0.2">
      <c r="A194" s="199">
        <f>ROW()</f>
        <v>194</v>
      </c>
      <c r="B194" s="24"/>
      <c r="C194" s="381"/>
      <c r="D194" s="381"/>
      <c r="E194" s="381"/>
      <c r="F194" s="381"/>
      <c r="G194" s="381"/>
      <c r="H194" s="381"/>
      <c r="I194" s="381"/>
      <c r="J194" s="381"/>
      <c r="K194" s="381"/>
      <c r="L194" s="381"/>
      <c r="M194" s="381"/>
      <c r="N194" s="381"/>
      <c r="O194" s="381"/>
      <c r="P194" s="381"/>
      <c r="Q194" s="381"/>
      <c r="R194" s="381"/>
      <c r="S194" s="237"/>
      <c r="T194" s="234"/>
    </row>
    <row r="195" spans="1:20" ht="15" customHeight="1" x14ac:dyDescent="0.2">
      <c r="A195" s="199">
        <f>ROW()</f>
        <v>195</v>
      </c>
      <c r="B195" s="24"/>
      <c r="C195" s="381"/>
      <c r="D195" s="381"/>
      <c r="E195" s="381"/>
      <c r="F195" s="381"/>
      <c r="G195" s="381"/>
      <c r="H195" s="381"/>
      <c r="I195" s="381"/>
      <c r="J195" s="381"/>
      <c r="K195" s="381"/>
      <c r="L195" s="381"/>
      <c r="M195" s="381"/>
      <c r="N195" s="381"/>
      <c r="O195" s="381"/>
      <c r="P195" s="381"/>
      <c r="Q195" s="381"/>
      <c r="R195" s="381"/>
      <c r="S195" s="237"/>
      <c r="T195" s="234"/>
    </row>
    <row r="196" spans="1:20" ht="15" customHeight="1" x14ac:dyDescent="0.2">
      <c r="A196" s="199">
        <f>ROW()</f>
        <v>196</v>
      </c>
      <c r="B196" s="24"/>
      <c r="C196" s="381"/>
      <c r="D196" s="381"/>
      <c r="E196" s="381"/>
      <c r="F196" s="381"/>
      <c r="G196" s="381"/>
      <c r="H196" s="381"/>
      <c r="I196" s="381"/>
      <c r="J196" s="381"/>
      <c r="K196" s="381"/>
      <c r="L196" s="381"/>
      <c r="M196" s="381"/>
      <c r="N196" s="381"/>
      <c r="O196" s="381"/>
      <c r="P196" s="381"/>
      <c r="Q196" s="381"/>
      <c r="R196" s="381"/>
      <c r="S196" s="237"/>
      <c r="T196" s="234"/>
    </row>
    <row r="197" spans="1:20" ht="15" customHeight="1" x14ac:dyDescent="0.2">
      <c r="A197" s="199">
        <f>ROW()</f>
        <v>197</v>
      </c>
      <c r="B197" s="24"/>
      <c r="C197" s="381"/>
      <c r="D197" s="381"/>
      <c r="E197" s="381"/>
      <c r="F197" s="381"/>
      <c r="G197" s="381"/>
      <c r="H197" s="381"/>
      <c r="I197" s="381"/>
      <c r="J197" s="381"/>
      <c r="K197" s="381"/>
      <c r="L197" s="381"/>
      <c r="M197" s="381"/>
      <c r="N197" s="381"/>
      <c r="O197" s="381"/>
      <c r="P197" s="381"/>
      <c r="Q197" s="381"/>
      <c r="R197" s="381"/>
      <c r="S197" s="237"/>
      <c r="T197" s="234"/>
    </row>
    <row r="198" spans="1:20" ht="15" customHeight="1" x14ac:dyDescent="0.2">
      <c r="A198" s="199">
        <f>ROW()</f>
        <v>198</v>
      </c>
      <c r="B198" s="24"/>
      <c r="C198" s="381"/>
      <c r="D198" s="381"/>
      <c r="E198" s="381"/>
      <c r="F198" s="381"/>
      <c r="G198" s="381"/>
      <c r="H198" s="381"/>
      <c r="I198" s="381"/>
      <c r="J198" s="381"/>
      <c r="K198" s="381"/>
      <c r="L198" s="381"/>
      <c r="M198" s="381"/>
      <c r="N198" s="381"/>
      <c r="O198" s="381"/>
      <c r="P198" s="381"/>
      <c r="Q198" s="381"/>
      <c r="R198" s="381"/>
      <c r="S198" s="237"/>
      <c r="T198" s="234"/>
    </row>
    <row r="199" spans="1:20" ht="15" customHeight="1" x14ac:dyDescent="0.2">
      <c r="A199" s="199">
        <f>ROW()</f>
        <v>199</v>
      </c>
      <c r="B199" s="24"/>
      <c r="C199" s="381"/>
      <c r="D199" s="381"/>
      <c r="E199" s="381"/>
      <c r="F199" s="381"/>
      <c r="G199" s="381"/>
      <c r="H199" s="381"/>
      <c r="I199" s="381"/>
      <c r="J199" s="381"/>
      <c r="K199" s="381"/>
      <c r="L199" s="381"/>
      <c r="M199" s="381"/>
      <c r="N199" s="381"/>
      <c r="O199" s="381"/>
      <c r="P199" s="381"/>
      <c r="Q199" s="381"/>
      <c r="R199" s="381"/>
      <c r="S199" s="237"/>
      <c r="T199" s="234"/>
    </row>
    <row r="200" spans="1:20" ht="15" customHeight="1" x14ac:dyDescent="0.2">
      <c r="A200" s="199">
        <f>ROW()</f>
        <v>200</v>
      </c>
      <c r="B200" s="24"/>
      <c r="C200" s="381"/>
      <c r="D200" s="381"/>
      <c r="E200" s="381"/>
      <c r="F200" s="381"/>
      <c r="G200" s="381"/>
      <c r="H200" s="381"/>
      <c r="I200" s="381"/>
      <c r="J200" s="381"/>
      <c r="K200" s="381"/>
      <c r="L200" s="381"/>
      <c r="M200" s="381"/>
      <c r="N200" s="381"/>
      <c r="O200" s="381"/>
      <c r="P200" s="381"/>
      <c r="Q200" s="381"/>
      <c r="R200" s="381"/>
      <c r="S200" s="237"/>
      <c r="T200" s="234"/>
    </row>
    <row r="201" spans="1:20" ht="15" customHeight="1" x14ac:dyDescent="0.2">
      <c r="A201" s="199">
        <f>ROW()</f>
        <v>201</v>
      </c>
      <c r="B201" s="24"/>
      <c r="C201" s="381"/>
      <c r="D201" s="381"/>
      <c r="E201" s="381"/>
      <c r="F201" s="381"/>
      <c r="G201" s="381"/>
      <c r="H201" s="381"/>
      <c r="I201" s="381"/>
      <c r="J201" s="381"/>
      <c r="K201" s="381"/>
      <c r="L201" s="381"/>
      <c r="M201" s="381"/>
      <c r="N201" s="381"/>
      <c r="O201" s="381"/>
      <c r="P201" s="381"/>
      <c r="Q201" s="381"/>
      <c r="R201" s="381"/>
      <c r="S201" s="237"/>
      <c r="T201" s="234"/>
    </row>
    <row r="202" spans="1:20" ht="15" customHeight="1" x14ac:dyDescent="0.2">
      <c r="A202" s="199">
        <f>ROW()</f>
        <v>202</v>
      </c>
      <c r="B202" s="24"/>
      <c r="C202" s="381"/>
      <c r="D202" s="381"/>
      <c r="E202" s="381"/>
      <c r="F202" s="381"/>
      <c r="G202" s="381"/>
      <c r="H202" s="381"/>
      <c r="I202" s="381"/>
      <c r="J202" s="381"/>
      <c r="K202" s="381"/>
      <c r="L202" s="381"/>
      <c r="M202" s="381"/>
      <c r="N202" s="381"/>
      <c r="O202" s="381"/>
      <c r="P202" s="381"/>
      <c r="Q202" s="381"/>
      <c r="R202" s="381"/>
      <c r="S202" s="237"/>
      <c r="T202" s="234"/>
    </row>
    <row r="203" spans="1:20" x14ac:dyDescent="0.2">
      <c r="A203" s="200">
        <f>ROW()</f>
        <v>203</v>
      </c>
      <c r="B203" s="40"/>
      <c r="C203" s="39"/>
      <c r="D203" s="39"/>
      <c r="E203" s="40"/>
      <c r="F203" s="39"/>
      <c r="G203" s="40"/>
      <c r="H203" s="39"/>
      <c r="I203" s="40"/>
      <c r="J203" s="39"/>
      <c r="K203" s="40"/>
      <c r="L203" s="39"/>
      <c r="M203" s="40"/>
      <c r="N203" s="39"/>
      <c r="O203" s="40"/>
      <c r="P203" s="39"/>
      <c r="Q203" s="40"/>
      <c r="R203" s="39"/>
      <c r="S203" s="236" t="s">
        <v>562</v>
      </c>
      <c r="T203" s="234"/>
    </row>
  </sheetData>
  <sheetProtection formatColumns="0" formatRows="0"/>
  <mergeCells count="307">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F165:J165"/>
    <mergeCell ref="F167:J167"/>
    <mergeCell ref="F168:J168"/>
    <mergeCell ref="C177:R202"/>
    <mergeCell ref="F169:J169"/>
    <mergeCell ref="F170:J170"/>
    <mergeCell ref="F172:J172"/>
    <mergeCell ref="F173:J173"/>
    <mergeCell ref="F174:J174"/>
    <mergeCell ref="F175:J175"/>
    <mergeCell ref="F154:J154"/>
    <mergeCell ref="F155:J155"/>
    <mergeCell ref="F157:J157"/>
    <mergeCell ref="F158:J158"/>
    <mergeCell ref="F159:J159"/>
    <mergeCell ref="F160:J160"/>
    <mergeCell ref="F162:J162"/>
    <mergeCell ref="F163:J163"/>
    <mergeCell ref="F164:J164"/>
    <mergeCell ref="F143:J143"/>
    <mergeCell ref="F144:J144"/>
    <mergeCell ref="F145:J145"/>
    <mergeCell ref="F147:J147"/>
    <mergeCell ref="F148:J148"/>
    <mergeCell ref="F149:J149"/>
    <mergeCell ref="F150:J150"/>
    <mergeCell ref="F152:J152"/>
    <mergeCell ref="F153:J153"/>
    <mergeCell ref="C127:D127"/>
    <mergeCell ref="J127:N127"/>
    <mergeCell ref="P127:R127"/>
    <mergeCell ref="C128:D128"/>
    <mergeCell ref="J128:N128"/>
    <mergeCell ref="P128:R128"/>
    <mergeCell ref="L133:R133"/>
    <mergeCell ref="L134:R134"/>
    <mergeCell ref="F142:J142"/>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type="list" allowBlank="1" showInputMessage="1" errorTitle="Allocator type" promptTitle="Allocator type" prompt="Please select from available drop-down options" sqref="H30:H54 H64:H128">
      <formula1>"[Select one],Causal Relationship,Proxy Cost Allocator"</formula1>
    </dataValidation>
    <dataValidation allowBlank="1" showInputMessage="1" promptTitle="Short text entry cell" prompt=" " sqref="F172:J175 F30:F54 F157:J160 F152:J155 F147:J150 F167:J170 F162:J165 F142:J145 C30:D54 J30:N54 P30:R54 F64:F128 P64:R128 J64:N128 C64:D128"/>
    <dataValidation type="custom" allowBlank="1" showInputMessage="1" showErrorMessage="1" errorTitle="Thousands of dollars" error="Numeric values are accepted" promptTitle="Thousands of dollars" sqref="L21:L22 H9:H10 J9:J10 L9:L10 P10 H13:H14 J13:J14 L13:L14 P14 H17:H18 J17:J18 L17:L18 P18 H21:H22 J21:J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5"/>
    <pageSetUpPr fitToPage="1"/>
  </sheetPr>
  <dimension ref="A1:Z165"/>
  <sheetViews>
    <sheetView showGridLines="0" view="pageBreakPreview" zoomScaleNormal="100" zoomScaleSheetLayoutView="100" workbookViewId="0"/>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33"/>
      <c r="T1" s="234"/>
      <c r="U1"/>
      <c r="V1"/>
      <c r="W1"/>
      <c r="X1"/>
      <c r="Y1"/>
      <c r="Z1"/>
    </row>
    <row r="2" spans="1:26" s="10" customFormat="1" ht="16.5" customHeight="1" x14ac:dyDescent="0.25">
      <c r="A2" s="18"/>
      <c r="B2" s="21"/>
      <c r="C2" s="19"/>
      <c r="D2" s="19"/>
      <c r="E2" s="21"/>
      <c r="F2" s="19"/>
      <c r="G2" s="21"/>
      <c r="H2" s="19"/>
      <c r="I2" s="21"/>
      <c r="J2" s="21"/>
      <c r="K2" s="177" t="s">
        <v>191</v>
      </c>
      <c r="L2" s="379" t="str">
        <f>IF(NOT(ISBLANK('Annual CoverSheet'!$C$8)),'Annual CoverSheet'!$C$8,"")</f>
        <v>Airport Company</v>
      </c>
      <c r="M2" s="379"/>
      <c r="N2" s="379"/>
      <c r="O2" s="379"/>
      <c r="P2" s="379"/>
      <c r="Q2" s="379"/>
      <c r="R2" s="379"/>
      <c r="S2" s="191"/>
      <c r="T2" s="234"/>
      <c r="U2"/>
      <c r="V2"/>
      <c r="W2"/>
      <c r="X2"/>
      <c r="Y2"/>
      <c r="Z2"/>
    </row>
    <row r="3" spans="1:26" s="10" customFormat="1" ht="16.5" customHeight="1" x14ac:dyDescent="0.25">
      <c r="A3" s="18"/>
      <c r="B3" s="21"/>
      <c r="C3" s="19"/>
      <c r="D3" s="19"/>
      <c r="E3" s="21"/>
      <c r="F3" s="19"/>
      <c r="G3" s="21"/>
      <c r="H3" s="19"/>
      <c r="I3" s="21"/>
      <c r="J3" s="21"/>
      <c r="K3" s="177" t="s">
        <v>192</v>
      </c>
      <c r="L3" s="380">
        <f>IF(ISNUMBER('Annual CoverSheet'!$C$12),DATE(2009,MONTH('Annual CoverSheet'!$C$12),DAY('Annual CoverSheet'!$C$12)),"")</f>
        <v>39903</v>
      </c>
      <c r="M3" s="380"/>
      <c r="N3" s="380"/>
      <c r="O3" s="380"/>
      <c r="P3" s="380"/>
      <c r="Q3" s="380"/>
      <c r="R3" s="380"/>
      <c r="S3" s="191"/>
      <c r="T3" s="234"/>
      <c r="U3"/>
      <c r="V3"/>
      <c r="W3"/>
      <c r="X3"/>
      <c r="Y3"/>
      <c r="Z3"/>
    </row>
    <row r="4" spans="1:26" s="10" customFormat="1" ht="20.25" customHeight="1" x14ac:dyDescent="0.25">
      <c r="A4" s="165" t="s">
        <v>642</v>
      </c>
      <c r="B4" s="19"/>
      <c r="C4" s="294"/>
      <c r="D4" s="19"/>
      <c r="E4" s="19"/>
      <c r="F4" s="19"/>
      <c r="G4" s="19"/>
      <c r="H4" s="19"/>
      <c r="I4" s="19"/>
      <c r="J4" s="19"/>
      <c r="K4" s="19"/>
      <c r="L4" s="19"/>
      <c r="M4" s="19"/>
      <c r="N4" s="19"/>
      <c r="O4" s="19"/>
      <c r="P4" s="19"/>
      <c r="Q4" s="19"/>
      <c r="R4" s="19"/>
      <c r="S4" s="191"/>
      <c r="T4" s="234"/>
      <c r="U4"/>
      <c r="V4"/>
      <c r="W4"/>
      <c r="X4"/>
      <c r="Y4"/>
      <c r="Z4"/>
    </row>
    <row r="5" spans="1:26" s="10" customFormat="1" x14ac:dyDescent="0.2">
      <c r="A5" s="198" t="s">
        <v>589</v>
      </c>
      <c r="B5" s="22" t="s">
        <v>686</v>
      </c>
      <c r="C5" s="19"/>
      <c r="D5" s="19"/>
      <c r="E5" s="19"/>
      <c r="F5" s="19"/>
      <c r="G5" s="19"/>
      <c r="H5" s="19"/>
      <c r="I5" s="19"/>
      <c r="J5" s="19"/>
      <c r="K5" s="19"/>
      <c r="L5" s="19"/>
      <c r="M5" s="19"/>
      <c r="N5" s="19"/>
      <c r="O5" s="19"/>
      <c r="P5" s="19"/>
      <c r="Q5" s="19"/>
      <c r="R5" s="19"/>
      <c r="S5" s="191"/>
      <c r="T5" s="234"/>
      <c r="U5"/>
      <c r="V5"/>
      <c r="W5"/>
      <c r="X5"/>
      <c r="Y5"/>
      <c r="Z5"/>
    </row>
    <row r="6" spans="1:26" ht="24.95" customHeight="1" x14ac:dyDescent="0.25">
      <c r="A6" s="199">
        <f>ROW()</f>
        <v>6</v>
      </c>
      <c r="B6" s="181" t="s">
        <v>499</v>
      </c>
      <c r="C6" s="166"/>
      <c r="D6" s="24"/>
      <c r="E6" s="23"/>
      <c r="F6" s="24"/>
      <c r="G6" s="23"/>
      <c r="H6" s="24"/>
      <c r="I6" s="23"/>
      <c r="J6" s="24"/>
      <c r="K6" s="23"/>
      <c r="L6" s="24"/>
      <c r="M6" s="23"/>
      <c r="N6" s="24"/>
      <c r="O6" s="23"/>
      <c r="P6" s="24"/>
      <c r="Q6" s="23"/>
      <c r="R6" s="28" t="s">
        <v>257</v>
      </c>
      <c r="S6" s="235"/>
      <c r="T6" s="234"/>
    </row>
    <row r="7" spans="1:26" ht="50.1" customHeight="1" x14ac:dyDescent="0.2">
      <c r="A7" s="199">
        <f>ROW()</f>
        <v>7</v>
      </c>
      <c r="B7" s="23"/>
      <c r="C7" s="24"/>
      <c r="D7" s="24"/>
      <c r="E7" s="23"/>
      <c r="F7" s="24"/>
      <c r="G7" s="23"/>
      <c r="H7" s="42" t="s">
        <v>326</v>
      </c>
      <c r="I7" s="23"/>
      <c r="J7" s="42" t="s">
        <v>313</v>
      </c>
      <c r="K7" s="23"/>
      <c r="L7" s="42" t="s">
        <v>336</v>
      </c>
      <c r="M7" s="23"/>
      <c r="N7" s="42" t="s">
        <v>123</v>
      </c>
      <c r="O7" s="23"/>
      <c r="P7" s="42" t="s">
        <v>46</v>
      </c>
      <c r="Q7" s="23"/>
      <c r="R7" s="42" t="s">
        <v>193</v>
      </c>
      <c r="S7" s="235"/>
      <c r="T7" s="234"/>
    </row>
    <row r="8" spans="1:26" x14ac:dyDescent="0.2">
      <c r="A8" s="199">
        <f>ROW()</f>
        <v>8</v>
      </c>
      <c r="B8" s="23"/>
      <c r="C8" s="172" t="s">
        <v>308</v>
      </c>
      <c r="D8" s="24"/>
      <c r="E8" s="24"/>
      <c r="F8" s="24"/>
      <c r="G8" s="23"/>
      <c r="H8" s="24"/>
      <c r="I8" s="23"/>
      <c r="J8" s="24"/>
      <c r="K8" s="23"/>
      <c r="L8" s="24"/>
      <c r="M8" s="23"/>
      <c r="N8" s="24"/>
      <c r="O8" s="23"/>
      <c r="P8" s="24"/>
      <c r="Q8" s="23"/>
      <c r="R8" s="108"/>
      <c r="S8" s="235"/>
      <c r="T8" s="234"/>
    </row>
    <row r="9" spans="1:26" ht="15" customHeight="1" x14ac:dyDescent="0.2">
      <c r="A9" s="199">
        <f>ROW()</f>
        <v>9</v>
      </c>
      <c r="B9" s="23"/>
      <c r="C9" s="24"/>
      <c r="D9" s="43" t="s">
        <v>177</v>
      </c>
      <c r="E9" s="23"/>
      <c r="F9" s="24"/>
      <c r="G9" s="23"/>
      <c r="H9" s="197"/>
      <c r="I9" s="23"/>
      <c r="J9" s="197"/>
      <c r="K9" s="23"/>
      <c r="L9" s="197"/>
      <c r="M9" s="23"/>
      <c r="N9" s="33">
        <f>H9+J9+L9</f>
        <v>0</v>
      </c>
      <c r="O9" s="23"/>
      <c r="P9" s="24"/>
      <c r="Q9" s="23"/>
      <c r="R9" s="33">
        <f>N9</f>
        <v>0</v>
      </c>
      <c r="S9" s="235"/>
      <c r="T9" s="234"/>
    </row>
    <row r="10" spans="1:26" ht="15" customHeight="1" x14ac:dyDescent="0.2">
      <c r="A10" s="199">
        <f>ROW()</f>
        <v>10</v>
      </c>
      <c r="B10" s="23"/>
      <c r="C10" s="24"/>
      <c r="D10" s="43" t="s">
        <v>178</v>
      </c>
      <c r="E10" s="23"/>
      <c r="F10" s="24"/>
      <c r="G10" s="23"/>
      <c r="H10" s="197"/>
      <c r="I10" s="23"/>
      <c r="J10" s="197"/>
      <c r="K10" s="23"/>
      <c r="L10" s="197"/>
      <c r="M10" s="23"/>
      <c r="N10" s="33">
        <f>H10+J10+L10</f>
        <v>0</v>
      </c>
      <c r="O10" s="23"/>
      <c r="P10" s="197"/>
      <c r="Q10" s="23"/>
      <c r="R10" s="33">
        <f>N10+P10</f>
        <v>0</v>
      </c>
      <c r="S10" s="235"/>
      <c r="T10" s="234"/>
    </row>
    <row r="11" spans="1:26" ht="15" customHeight="1" x14ac:dyDescent="0.2">
      <c r="A11" s="199">
        <f>ROW()</f>
        <v>11</v>
      </c>
      <c r="B11" s="23"/>
      <c r="C11" s="24"/>
      <c r="D11" s="30" t="s">
        <v>134</v>
      </c>
      <c r="E11" s="23"/>
      <c r="F11" s="24"/>
      <c r="G11" s="23"/>
      <c r="H11" s="23"/>
      <c r="I11" s="23"/>
      <c r="J11" s="23"/>
      <c r="K11" s="23"/>
      <c r="L11" s="23"/>
      <c r="M11" s="23"/>
      <c r="N11" s="33">
        <f>SUM(N9:N10)</f>
        <v>0</v>
      </c>
      <c r="O11" s="23"/>
      <c r="P11" s="23"/>
      <c r="Q11" s="23"/>
      <c r="R11" s="34"/>
      <c r="S11" s="235"/>
      <c r="T11" s="234"/>
    </row>
    <row r="12" spans="1:26" ht="18" customHeight="1" x14ac:dyDescent="0.2">
      <c r="A12" s="199">
        <f>ROW()</f>
        <v>12</v>
      </c>
      <c r="B12" s="23"/>
      <c r="C12" s="172" t="s">
        <v>309</v>
      </c>
      <c r="D12" s="24"/>
      <c r="E12" s="24"/>
      <c r="F12" s="24"/>
      <c r="G12" s="23"/>
      <c r="H12" s="24"/>
      <c r="I12" s="23"/>
      <c r="J12" s="24"/>
      <c r="K12" s="23"/>
      <c r="L12" s="24"/>
      <c r="M12" s="23"/>
      <c r="N12" s="24"/>
      <c r="O12" s="23"/>
      <c r="P12" s="24"/>
      <c r="Q12" s="23"/>
      <c r="R12" s="24"/>
      <c r="S12" s="235"/>
      <c r="T12" s="234"/>
    </row>
    <row r="13" spans="1:26" ht="15" customHeight="1" x14ac:dyDescent="0.2">
      <c r="A13" s="199">
        <f>ROW()</f>
        <v>13</v>
      </c>
      <c r="B13" s="23"/>
      <c r="C13" s="24"/>
      <c r="D13" s="43" t="s">
        <v>177</v>
      </c>
      <c r="E13" s="23"/>
      <c r="F13" s="24"/>
      <c r="G13" s="23"/>
      <c r="H13" s="197"/>
      <c r="I13" s="23"/>
      <c r="J13" s="197"/>
      <c r="K13" s="23"/>
      <c r="L13" s="197"/>
      <c r="M13" s="23"/>
      <c r="N13" s="33">
        <f>H13+J13+L13</f>
        <v>0</v>
      </c>
      <c r="O13" s="23"/>
      <c r="P13" s="24"/>
      <c r="Q13" s="23"/>
      <c r="R13" s="33">
        <f>N13</f>
        <v>0</v>
      </c>
      <c r="S13" s="235"/>
      <c r="T13" s="234"/>
    </row>
    <row r="14" spans="1:26" ht="15" customHeight="1" x14ac:dyDescent="0.2">
      <c r="A14" s="199">
        <f>ROW()</f>
        <v>14</v>
      </c>
      <c r="B14" s="23"/>
      <c r="C14" s="24"/>
      <c r="D14" s="43" t="s">
        <v>178</v>
      </c>
      <c r="E14" s="23"/>
      <c r="F14" s="24"/>
      <c r="G14" s="23"/>
      <c r="H14" s="197"/>
      <c r="I14" s="23"/>
      <c r="J14" s="197"/>
      <c r="K14" s="23"/>
      <c r="L14" s="197"/>
      <c r="M14" s="23"/>
      <c r="N14" s="33">
        <f>H14+J14+L14</f>
        <v>0</v>
      </c>
      <c r="O14" s="23"/>
      <c r="P14" s="197"/>
      <c r="Q14" s="23"/>
      <c r="R14" s="33">
        <f>N14+P14</f>
        <v>0</v>
      </c>
      <c r="S14" s="235"/>
      <c r="T14" s="234"/>
    </row>
    <row r="15" spans="1:26" ht="15" customHeight="1" x14ac:dyDescent="0.2">
      <c r="A15" s="199">
        <f>ROW()</f>
        <v>15</v>
      </c>
      <c r="B15" s="23"/>
      <c r="C15" s="24"/>
      <c r="D15" s="30" t="s">
        <v>135</v>
      </c>
      <c r="E15" s="23"/>
      <c r="F15" s="24"/>
      <c r="G15" s="23"/>
      <c r="H15" s="23"/>
      <c r="I15" s="23"/>
      <c r="J15" s="23"/>
      <c r="K15" s="23"/>
      <c r="L15" s="23"/>
      <c r="M15" s="23"/>
      <c r="N15" s="33">
        <f>SUM(N13:N14)</f>
        <v>0</v>
      </c>
      <c r="O15" s="23"/>
      <c r="P15" s="23"/>
      <c r="Q15" s="23"/>
      <c r="R15" s="34"/>
      <c r="S15" s="235"/>
      <c r="T15" s="234"/>
    </row>
    <row r="16" spans="1:26" ht="18" customHeight="1" x14ac:dyDescent="0.2">
      <c r="A16" s="199">
        <f>ROW()</f>
        <v>16</v>
      </c>
      <c r="B16" s="23"/>
      <c r="C16" s="172" t="s">
        <v>93</v>
      </c>
      <c r="D16" s="24"/>
      <c r="E16" s="24"/>
      <c r="F16" s="24"/>
      <c r="G16" s="23"/>
      <c r="H16" s="24"/>
      <c r="I16" s="23"/>
      <c r="J16" s="24"/>
      <c r="K16" s="23"/>
      <c r="L16" s="24"/>
      <c r="M16" s="23"/>
      <c r="N16" s="24"/>
      <c r="O16" s="23"/>
      <c r="P16" s="24"/>
      <c r="Q16" s="23"/>
      <c r="R16" s="24"/>
      <c r="S16" s="235"/>
      <c r="T16" s="234"/>
    </row>
    <row r="17" spans="1:20" ht="15" customHeight="1" x14ac:dyDescent="0.2">
      <c r="A17" s="199">
        <f>ROW()</f>
        <v>17</v>
      </c>
      <c r="B17" s="23"/>
      <c r="C17" s="24"/>
      <c r="D17" s="43" t="s">
        <v>177</v>
      </c>
      <c r="E17" s="23"/>
      <c r="F17" s="24"/>
      <c r="G17" s="23"/>
      <c r="H17" s="197"/>
      <c r="I17" s="23"/>
      <c r="J17" s="197"/>
      <c r="K17" s="23"/>
      <c r="L17" s="197"/>
      <c r="M17" s="23"/>
      <c r="N17" s="33">
        <f>H17+J17+L17</f>
        <v>0</v>
      </c>
      <c r="O17" s="23"/>
      <c r="P17" s="24"/>
      <c r="Q17" s="23"/>
      <c r="R17" s="33">
        <f>N17</f>
        <v>0</v>
      </c>
      <c r="S17" s="235"/>
      <c r="T17" s="234"/>
    </row>
    <row r="18" spans="1:20" ht="15" customHeight="1" x14ac:dyDescent="0.2">
      <c r="A18" s="199">
        <f>ROW()</f>
        <v>18</v>
      </c>
      <c r="B18" s="23"/>
      <c r="C18" s="24"/>
      <c r="D18" s="43" t="s">
        <v>178</v>
      </c>
      <c r="E18" s="23"/>
      <c r="F18" s="24"/>
      <c r="G18" s="23"/>
      <c r="H18" s="197"/>
      <c r="I18" s="23"/>
      <c r="J18" s="197"/>
      <c r="K18" s="23"/>
      <c r="L18" s="197"/>
      <c r="M18" s="23"/>
      <c r="N18" s="33">
        <f>H18+J18+L18</f>
        <v>0</v>
      </c>
      <c r="O18" s="23"/>
      <c r="P18" s="197"/>
      <c r="Q18" s="23"/>
      <c r="R18" s="33">
        <f>N18+P18</f>
        <v>0</v>
      </c>
      <c r="S18" s="235"/>
      <c r="T18" s="234"/>
    </row>
    <row r="19" spans="1:20" ht="15" customHeight="1" x14ac:dyDescent="0.2">
      <c r="A19" s="199">
        <f>ROW()</f>
        <v>19</v>
      </c>
      <c r="B19" s="23"/>
      <c r="C19" s="24"/>
      <c r="D19" s="174" t="s">
        <v>136</v>
      </c>
      <c r="E19" s="23"/>
      <c r="F19" s="24"/>
      <c r="G19" s="23"/>
      <c r="H19" s="23"/>
      <c r="I19" s="23"/>
      <c r="J19" s="23"/>
      <c r="K19" s="23"/>
      <c r="L19" s="23"/>
      <c r="M19" s="23"/>
      <c r="N19" s="33">
        <f>SUM(N17:N18)</f>
        <v>0</v>
      </c>
      <c r="O19" s="23"/>
      <c r="P19" s="23"/>
      <c r="Q19" s="23"/>
      <c r="R19" s="34"/>
      <c r="S19" s="235"/>
      <c r="T19" s="234"/>
    </row>
    <row r="20" spans="1:20" ht="23.25" customHeight="1" x14ac:dyDescent="0.2">
      <c r="A20" s="199">
        <f>ROW()</f>
        <v>20</v>
      </c>
      <c r="B20" s="23"/>
      <c r="C20" s="172" t="s">
        <v>94</v>
      </c>
      <c r="D20" s="24"/>
      <c r="E20" s="24"/>
      <c r="F20" s="24"/>
      <c r="G20" s="23"/>
      <c r="H20" s="24"/>
      <c r="I20" s="23"/>
      <c r="J20" s="24"/>
      <c r="K20" s="23"/>
      <c r="L20" s="24"/>
      <c r="M20" s="23"/>
      <c r="N20" s="24"/>
      <c r="O20" s="23"/>
      <c r="P20" s="24"/>
      <c r="Q20" s="23"/>
      <c r="R20" s="24"/>
      <c r="S20" s="235"/>
      <c r="T20" s="234"/>
    </row>
    <row r="21" spans="1:20" ht="15" customHeight="1" x14ac:dyDescent="0.2">
      <c r="A21" s="199">
        <f>ROW()</f>
        <v>21</v>
      </c>
      <c r="B21" s="23"/>
      <c r="C21" s="24"/>
      <c r="D21" s="43" t="s">
        <v>177</v>
      </c>
      <c r="E21" s="23"/>
      <c r="F21" s="24"/>
      <c r="G21" s="23"/>
      <c r="H21" s="197"/>
      <c r="I21" s="23"/>
      <c r="J21" s="197"/>
      <c r="K21" s="23"/>
      <c r="L21" s="197"/>
      <c r="M21" s="23"/>
      <c r="N21" s="33">
        <f>H21+J21+L21</f>
        <v>0</v>
      </c>
      <c r="O21" s="23"/>
      <c r="P21" s="24"/>
      <c r="Q21" s="23"/>
      <c r="R21" s="33">
        <f>N21</f>
        <v>0</v>
      </c>
      <c r="S21" s="235"/>
      <c r="T21" s="234"/>
    </row>
    <row r="22" spans="1:20" ht="15" customHeight="1" x14ac:dyDescent="0.2">
      <c r="A22" s="199">
        <f>ROW()</f>
        <v>22</v>
      </c>
      <c r="B22" s="23"/>
      <c r="C22" s="24"/>
      <c r="D22" s="43" t="s">
        <v>178</v>
      </c>
      <c r="E22" s="23"/>
      <c r="F22" s="24"/>
      <c r="G22" s="23"/>
      <c r="H22" s="197"/>
      <c r="I22" s="23"/>
      <c r="J22" s="197"/>
      <c r="K22" s="23"/>
      <c r="L22" s="197"/>
      <c r="M22" s="23"/>
      <c r="N22" s="33">
        <f>H22+J22+L22</f>
        <v>0</v>
      </c>
      <c r="O22" s="23"/>
      <c r="P22" s="197"/>
      <c r="Q22" s="23"/>
      <c r="R22" s="33">
        <f>N22+P22</f>
        <v>0</v>
      </c>
      <c r="S22" s="235"/>
      <c r="T22" s="234"/>
    </row>
    <row r="23" spans="1:20" ht="15" customHeight="1" x14ac:dyDescent="0.2">
      <c r="A23" s="199">
        <f>ROW()</f>
        <v>23</v>
      </c>
      <c r="B23" s="23"/>
      <c r="C23" s="24"/>
      <c r="D23" s="174" t="s">
        <v>137</v>
      </c>
      <c r="E23" s="23"/>
      <c r="F23" s="24"/>
      <c r="G23" s="23"/>
      <c r="H23" s="23"/>
      <c r="I23" s="23"/>
      <c r="J23" s="23"/>
      <c r="K23" s="23"/>
      <c r="L23" s="23"/>
      <c r="M23" s="23"/>
      <c r="N23" s="33">
        <f>SUM(N21:N22)</f>
        <v>0</v>
      </c>
      <c r="O23" s="23"/>
      <c r="P23" s="23"/>
      <c r="Q23" s="23"/>
      <c r="R23" s="34"/>
      <c r="S23" s="235"/>
      <c r="T23" s="234"/>
    </row>
    <row r="24" spans="1:20" x14ac:dyDescent="0.2">
      <c r="A24" s="199">
        <f>ROW()</f>
        <v>24</v>
      </c>
      <c r="B24" s="23"/>
      <c r="C24" s="24"/>
      <c r="D24" s="24"/>
      <c r="E24" s="23"/>
      <c r="F24" s="24"/>
      <c r="G24" s="23"/>
      <c r="H24" s="24"/>
      <c r="I24" s="23"/>
      <c r="J24" s="24"/>
      <c r="K24" s="23"/>
      <c r="L24" s="24"/>
      <c r="M24" s="23"/>
      <c r="N24" s="24"/>
      <c r="O24" s="23"/>
      <c r="P24" s="24"/>
      <c r="Q24" s="23"/>
      <c r="R24" s="24"/>
      <c r="S24" s="235"/>
      <c r="T24" s="234"/>
    </row>
    <row r="25" spans="1:20" ht="15" customHeight="1" x14ac:dyDescent="0.2">
      <c r="A25" s="199">
        <f>ROW()</f>
        <v>25</v>
      </c>
      <c r="B25" s="23"/>
      <c r="C25" s="24"/>
      <c r="D25" s="24" t="s">
        <v>179</v>
      </c>
      <c r="E25" s="23"/>
      <c r="F25" s="24"/>
      <c r="G25" s="23"/>
      <c r="H25" s="33">
        <f>H9+H13+H17+H21</f>
        <v>0</v>
      </c>
      <c r="I25" s="23"/>
      <c r="J25" s="33">
        <f>J9+J13+J17+J21</f>
        <v>0</v>
      </c>
      <c r="K25" s="23"/>
      <c r="L25" s="33">
        <f>L9+L13+L17+L21</f>
        <v>0</v>
      </c>
      <c r="M25" s="23"/>
      <c r="N25" s="33">
        <f>N9+N13+N17+N21</f>
        <v>0</v>
      </c>
      <c r="O25" s="23"/>
      <c r="P25" s="24"/>
      <c r="Q25" s="23"/>
      <c r="R25" s="33">
        <f>R9+R13+R17+R21</f>
        <v>0</v>
      </c>
      <c r="S25" s="235"/>
      <c r="T25" s="234"/>
    </row>
    <row r="26" spans="1:20" ht="15" customHeight="1" x14ac:dyDescent="0.2">
      <c r="A26" s="199">
        <f>ROW()</f>
        <v>26</v>
      </c>
      <c r="B26" s="23"/>
      <c r="C26" s="24"/>
      <c r="D26" s="24" t="s">
        <v>180</v>
      </c>
      <c r="E26" s="23"/>
      <c r="F26" s="24"/>
      <c r="G26" s="23"/>
      <c r="H26" s="33">
        <f>H10+H14+H18+H22</f>
        <v>0</v>
      </c>
      <c r="I26" s="23"/>
      <c r="J26" s="33">
        <f>J10+J14+J18+J22</f>
        <v>0</v>
      </c>
      <c r="K26" s="23"/>
      <c r="L26" s="33">
        <f>L10+L14+L18+L22</f>
        <v>0</v>
      </c>
      <c r="M26" s="23"/>
      <c r="N26" s="33">
        <f>N10+N14+N18+N22</f>
        <v>0</v>
      </c>
      <c r="O26" s="23"/>
      <c r="P26" s="33">
        <f>P10+P14+P18+P22</f>
        <v>0</v>
      </c>
      <c r="Q26" s="23"/>
      <c r="R26" s="33">
        <f>R10+R14+R18+R22</f>
        <v>0</v>
      </c>
      <c r="S26" s="235"/>
      <c r="T26" s="234"/>
    </row>
    <row r="27" spans="1:20" ht="15" customHeight="1" x14ac:dyDescent="0.2">
      <c r="A27" s="199">
        <f>ROW()</f>
        <v>27</v>
      </c>
      <c r="B27" s="23"/>
      <c r="C27" s="24"/>
      <c r="D27" s="24" t="s">
        <v>181</v>
      </c>
      <c r="E27" s="23"/>
      <c r="F27" s="24"/>
      <c r="G27" s="23"/>
      <c r="H27" s="33">
        <f>H25+H26</f>
        <v>0</v>
      </c>
      <c r="I27" s="23"/>
      <c r="J27" s="33">
        <f>J25+J26</f>
        <v>0</v>
      </c>
      <c r="K27" s="23"/>
      <c r="L27" s="33">
        <f>L25+L26</f>
        <v>0</v>
      </c>
      <c r="M27" s="23"/>
      <c r="N27" s="33">
        <f>N25+N26</f>
        <v>0</v>
      </c>
      <c r="O27" s="23"/>
      <c r="P27" s="33">
        <f>P26</f>
        <v>0</v>
      </c>
      <c r="Q27" s="23"/>
      <c r="R27" s="33">
        <f>R25+R26</f>
        <v>0</v>
      </c>
      <c r="S27" s="235"/>
      <c r="T27" s="234"/>
    </row>
    <row r="28" spans="1:20" ht="35.1" customHeight="1" x14ac:dyDescent="0.25">
      <c r="A28" s="199">
        <f>ROW()</f>
        <v>28</v>
      </c>
      <c r="B28" s="23"/>
      <c r="C28" s="166" t="s">
        <v>328</v>
      </c>
      <c r="D28" s="24"/>
      <c r="E28" s="23"/>
      <c r="F28" s="24"/>
      <c r="G28" s="23"/>
      <c r="H28" s="24"/>
      <c r="I28" s="23"/>
      <c r="J28" s="24"/>
      <c r="K28" s="23"/>
      <c r="L28" s="24"/>
      <c r="M28" s="23"/>
      <c r="N28" s="24"/>
      <c r="O28" s="23"/>
      <c r="P28" s="24"/>
      <c r="Q28" s="23"/>
      <c r="R28" s="108"/>
      <c r="S28" s="235"/>
      <c r="T28" s="234"/>
    </row>
    <row r="29" spans="1:20" ht="30" customHeight="1" x14ac:dyDescent="0.2">
      <c r="A29" s="199">
        <f>ROW()</f>
        <v>29</v>
      </c>
      <c r="B29" s="23"/>
      <c r="C29" s="81" t="s">
        <v>327</v>
      </c>
      <c r="D29" s="81"/>
      <c r="E29" s="23"/>
      <c r="F29" s="42" t="s">
        <v>655</v>
      </c>
      <c r="G29" s="23"/>
      <c r="H29" s="42" t="s">
        <v>364</v>
      </c>
      <c r="I29" s="23"/>
      <c r="J29" s="81" t="s">
        <v>329</v>
      </c>
      <c r="K29" s="81"/>
      <c r="L29" s="81"/>
      <c r="M29" s="81"/>
      <c r="N29" s="81"/>
      <c r="O29" s="81"/>
      <c r="P29" s="424" t="s">
        <v>95</v>
      </c>
      <c r="Q29" s="424"/>
      <c r="R29" s="424"/>
      <c r="S29" s="235"/>
      <c r="T29" s="234"/>
    </row>
    <row r="30" spans="1:20" ht="15" customHeight="1" x14ac:dyDescent="0.2">
      <c r="A30" s="199">
        <f>ROW()</f>
        <v>30</v>
      </c>
      <c r="B30" s="23"/>
      <c r="C30" s="448"/>
      <c r="D30" s="448"/>
      <c r="E30" s="23"/>
      <c r="F30" s="287"/>
      <c r="G30" s="23"/>
      <c r="H30" s="288" t="s">
        <v>91</v>
      </c>
      <c r="I30" s="23"/>
      <c r="J30" s="433"/>
      <c r="K30" s="428"/>
      <c r="L30" s="428"/>
      <c r="M30" s="428"/>
      <c r="N30" s="429"/>
      <c r="O30" s="79"/>
      <c r="P30" s="433"/>
      <c r="Q30" s="428"/>
      <c r="R30" s="429"/>
      <c r="S30" s="237"/>
      <c r="T30" s="234"/>
    </row>
    <row r="31" spans="1:20" ht="15" customHeight="1" x14ac:dyDescent="0.2">
      <c r="A31" s="199">
        <f>ROW()</f>
        <v>31</v>
      </c>
      <c r="B31" s="23"/>
      <c r="C31" s="448"/>
      <c r="D31" s="448"/>
      <c r="E31" s="23"/>
      <c r="F31" s="287"/>
      <c r="G31" s="23"/>
      <c r="H31" s="288" t="s">
        <v>91</v>
      </c>
      <c r="I31" s="23"/>
      <c r="J31" s="433"/>
      <c r="K31" s="428"/>
      <c r="L31" s="428"/>
      <c r="M31" s="428"/>
      <c r="N31" s="429"/>
      <c r="O31" s="79"/>
      <c r="P31" s="433"/>
      <c r="Q31" s="428"/>
      <c r="R31" s="429"/>
      <c r="S31" s="237"/>
      <c r="T31" s="234"/>
    </row>
    <row r="32" spans="1:20" ht="15" customHeight="1" x14ac:dyDescent="0.2">
      <c r="A32" s="199">
        <f>ROW()</f>
        <v>32</v>
      </c>
      <c r="B32" s="23"/>
      <c r="C32" s="448"/>
      <c r="D32" s="448"/>
      <c r="E32" s="23"/>
      <c r="F32" s="287"/>
      <c r="G32" s="23"/>
      <c r="H32" s="288" t="s">
        <v>91</v>
      </c>
      <c r="I32" s="23"/>
      <c r="J32" s="433"/>
      <c r="K32" s="428"/>
      <c r="L32" s="428"/>
      <c r="M32" s="428"/>
      <c r="N32" s="429"/>
      <c r="O32" s="79"/>
      <c r="P32" s="433"/>
      <c r="Q32" s="428"/>
      <c r="R32" s="429"/>
      <c r="S32" s="237"/>
      <c r="T32" s="234"/>
    </row>
    <row r="33" spans="1:20" ht="15" customHeight="1" x14ac:dyDescent="0.2">
      <c r="A33" s="199">
        <f>ROW()</f>
        <v>33</v>
      </c>
      <c r="B33" s="23"/>
      <c r="C33" s="448"/>
      <c r="D33" s="448"/>
      <c r="E33" s="23"/>
      <c r="F33" s="287"/>
      <c r="G33" s="23"/>
      <c r="H33" s="288" t="s">
        <v>91</v>
      </c>
      <c r="I33" s="23"/>
      <c r="J33" s="433"/>
      <c r="K33" s="428"/>
      <c r="L33" s="428"/>
      <c r="M33" s="428"/>
      <c r="N33" s="429"/>
      <c r="O33" s="79"/>
      <c r="P33" s="433"/>
      <c r="Q33" s="428"/>
      <c r="R33" s="429"/>
      <c r="S33" s="237"/>
      <c r="T33" s="234"/>
    </row>
    <row r="34" spans="1:20" ht="15" customHeight="1" x14ac:dyDescent="0.2">
      <c r="A34" s="199">
        <f>ROW()</f>
        <v>34</v>
      </c>
      <c r="B34" s="23"/>
      <c r="C34" s="448"/>
      <c r="D34" s="448"/>
      <c r="E34" s="23"/>
      <c r="F34" s="287"/>
      <c r="G34" s="23"/>
      <c r="H34" s="288" t="s">
        <v>91</v>
      </c>
      <c r="I34" s="23"/>
      <c r="J34" s="433"/>
      <c r="K34" s="428"/>
      <c r="L34" s="428"/>
      <c r="M34" s="428"/>
      <c r="N34" s="429"/>
      <c r="O34" s="79"/>
      <c r="P34" s="433"/>
      <c r="Q34" s="428"/>
      <c r="R34" s="429"/>
      <c r="S34" s="237"/>
      <c r="T34" s="234"/>
    </row>
    <row r="35" spans="1:20" ht="15" customHeight="1" x14ac:dyDescent="0.2">
      <c r="A35" s="199">
        <f>ROW()</f>
        <v>35</v>
      </c>
      <c r="B35" s="23"/>
      <c r="C35" s="448"/>
      <c r="D35" s="448"/>
      <c r="E35" s="23"/>
      <c r="F35" s="287"/>
      <c r="G35" s="23"/>
      <c r="H35" s="288" t="s">
        <v>91</v>
      </c>
      <c r="I35" s="23"/>
      <c r="J35" s="433"/>
      <c r="K35" s="428"/>
      <c r="L35" s="428"/>
      <c r="M35" s="428"/>
      <c r="N35" s="429"/>
      <c r="O35" s="79"/>
      <c r="P35" s="433"/>
      <c r="Q35" s="428"/>
      <c r="R35" s="429"/>
      <c r="S35" s="237"/>
      <c r="T35" s="234"/>
    </row>
    <row r="36" spans="1:20" ht="15" customHeight="1" x14ac:dyDescent="0.2">
      <c r="A36" s="199">
        <f>ROW()</f>
        <v>36</v>
      </c>
      <c r="B36" s="23"/>
      <c r="C36" s="448"/>
      <c r="D36" s="448"/>
      <c r="E36" s="23"/>
      <c r="F36" s="287"/>
      <c r="G36" s="23"/>
      <c r="H36" s="288" t="s">
        <v>91</v>
      </c>
      <c r="I36" s="23"/>
      <c r="J36" s="433"/>
      <c r="K36" s="428"/>
      <c r="L36" s="428"/>
      <c r="M36" s="428"/>
      <c r="N36" s="429"/>
      <c r="O36" s="79"/>
      <c r="P36" s="433"/>
      <c r="Q36" s="428"/>
      <c r="R36" s="429"/>
      <c r="S36" s="237"/>
      <c r="T36" s="234"/>
    </row>
    <row r="37" spans="1:20" ht="15" customHeight="1" x14ac:dyDescent="0.2">
      <c r="A37" s="199">
        <f>ROW()</f>
        <v>37</v>
      </c>
      <c r="B37" s="23"/>
      <c r="C37" s="448"/>
      <c r="D37" s="448"/>
      <c r="E37" s="23"/>
      <c r="F37" s="287"/>
      <c r="G37" s="23"/>
      <c r="H37" s="288" t="s">
        <v>91</v>
      </c>
      <c r="I37" s="23"/>
      <c r="J37" s="433"/>
      <c r="K37" s="428"/>
      <c r="L37" s="428"/>
      <c r="M37" s="428"/>
      <c r="N37" s="429"/>
      <c r="O37" s="79"/>
      <c r="P37" s="433"/>
      <c r="Q37" s="428"/>
      <c r="R37" s="429"/>
      <c r="S37" s="237"/>
      <c r="T37" s="234"/>
    </row>
    <row r="38" spans="1:20" ht="15" customHeight="1" x14ac:dyDescent="0.2">
      <c r="A38" s="199">
        <f>ROW()</f>
        <v>38</v>
      </c>
      <c r="B38" s="23"/>
      <c r="C38" s="448"/>
      <c r="D38" s="448"/>
      <c r="E38" s="23"/>
      <c r="F38" s="287"/>
      <c r="G38" s="23"/>
      <c r="H38" s="288" t="s">
        <v>91</v>
      </c>
      <c r="I38" s="23"/>
      <c r="J38" s="433"/>
      <c r="K38" s="428"/>
      <c r="L38" s="428"/>
      <c r="M38" s="428"/>
      <c r="N38" s="429"/>
      <c r="O38" s="79"/>
      <c r="P38" s="433"/>
      <c r="Q38" s="428"/>
      <c r="R38" s="429"/>
      <c r="S38" s="237"/>
      <c r="T38" s="234"/>
    </row>
    <row r="39" spans="1:20" ht="15" customHeight="1" x14ac:dyDescent="0.2">
      <c r="A39" s="199">
        <f>ROW()</f>
        <v>39</v>
      </c>
      <c r="B39" s="23"/>
      <c r="C39" s="448"/>
      <c r="D39" s="448"/>
      <c r="E39" s="23"/>
      <c r="F39" s="287"/>
      <c r="G39" s="23"/>
      <c r="H39" s="288" t="s">
        <v>91</v>
      </c>
      <c r="I39" s="23"/>
      <c r="J39" s="433"/>
      <c r="K39" s="428"/>
      <c r="L39" s="428"/>
      <c r="M39" s="428"/>
      <c r="N39" s="429"/>
      <c r="O39" s="79"/>
      <c r="P39" s="433"/>
      <c r="Q39" s="428"/>
      <c r="R39" s="429"/>
      <c r="S39" s="237"/>
      <c r="T39" s="234"/>
    </row>
    <row r="40" spans="1:20" ht="15" customHeight="1" x14ac:dyDescent="0.2">
      <c r="A40" s="199">
        <f>ROW()</f>
        <v>40</v>
      </c>
      <c r="B40" s="23"/>
      <c r="C40" s="448"/>
      <c r="D40" s="448"/>
      <c r="E40" s="23"/>
      <c r="F40" s="287"/>
      <c r="G40" s="23"/>
      <c r="H40" s="288" t="s">
        <v>91</v>
      </c>
      <c r="I40" s="23"/>
      <c r="J40" s="433"/>
      <c r="K40" s="428"/>
      <c r="L40" s="428"/>
      <c r="M40" s="428"/>
      <c r="N40" s="429"/>
      <c r="O40" s="79"/>
      <c r="P40" s="433"/>
      <c r="Q40" s="428"/>
      <c r="R40" s="429"/>
      <c r="S40" s="237"/>
      <c r="T40" s="234"/>
    </row>
    <row r="41" spans="1:20" ht="15" customHeight="1" x14ac:dyDescent="0.2">
      <c r="A41" s="199">
        <f>ROW()</f>
        <v>41</v>
      </c>
      <c r="B41" s="23"/>
      <c r="C41" s="448"/>
      <c r="D41" s="448"/>
      <c r="E41" s="23"/>
      <c r="F41" s="287"/>
      <c r="G41" s="23"/>
      <c r="H41" s="288" t="s">
        <v>91</v>
      </c>
      <c r="I41" s="23"/>
      <c r="J41" s="433"/>
      <c r="K41" s="428"/>
      <c r="L41" s="428"/>
      <c r="M41" s="428"/>
      <c r="N41" s="429"/>
      <c r="O41" s="79"/>
      <c r="P41" s="433"/>
      <c r="Q41" s="428"/>
      <c r="R41" s="429"/>
      <c r="S41" s="237"/>
      <c r="T41" s="234"/>
    </row>
    <row r="42" spans="1:20" ht="15" customHeight="1" x14ac:dyDescent="0.2">
      <c r="A42" s="199">
        <f>ROW()</f>
        <v>42</v>
      </c>
      <c r="B42" s="23"/>
      <c r="C42" s="448"/>
      <c r="D42" s="448"/>
      <c r="E42" s="23"/>
      <c r="F42" s="287"/>
      <c r="G42" s="23"/>
      <c r="H42" s="288" t="s">
        <v>91</v>
      </c>
      <c r="I42" s="23"/>
      <c r="J42" s="433"/>
      <c r="K42" s="428"/>
      <c r="L42" s="428"/>
      <c r="M42" s="428"/>
      <c r="N42" s="429"/>
      <c r="O42" s="79"/>
      <c r="P42" s="433"/>
      <c r="Q42" s="428"/>
      <c r="R42" s="429"/>
      <c r="S42" s="237"/>
      <c r="T42" s="234"/>
    </row>
    <row r="43" spans="1:20" ht="15" customHeight="1" x14ac:dyDescent="0.2">
      <c r="A43" s="199">
        <f>ROW()</f>
        <v>43</v>
      </c>
      <c r="B43" s="23"/>
      <c r="C43" s="448"/>
      <c r="D43" s="448"/>
      <c r="E43" s="23"/>
      <c r="F43" s="287"/>
      <c r="G43" s="23"/>
      <c r="H43" s="288" t="s">
        <v>91</v>
      </c>
      <c r="I43" s="23"/>
      <c r="J43" s="433"/>
      <c r="K43" s="428"/>
      <c r="L43" s="428"/>
      <c r="M43" s="428"/>
      <c r="N43" s="429"/>
      <c r="O43" s="79"/>
      <c r="P43" s="433"/>
      <c r="Q43" s="428"/>
      <c r="R43" s="429"/>
      <c r="S43" s="237"/>
      <c r="T43" s="234"/>
    </row>
    <row r="44" spans="1:20" ht="15" customHeight="1" x14ac:dyDescent="0.2">
      <c r="A44" s="199">
        <f>ROW()</f>
        <v>44</v>
      </c>
      <c r="B44" s="23"/>
      <c r="C44" s="448"/>
      <c r="D44" s="448"/>
      <c r="E44" s="23"/>
      <c r="F44" s="287"/>
      <c r="G44" s="23"/>
      <c r="H44" s="288" t="s">
        <v>91</v>
      </c>
      <c r="I44" s="23"/>
      <c r="J44" s="433"/>
      <c r="K44" s="428"/>
      <c r="L44" s="428"/>
      <c r="M44" s="428"/>
      <c r="N44" s="429"/>
      <c r="O44" s="79"/>
      <c r="P44" s="433"/>
      <c r="Q44" s="428"/>
      <c r="R44" s="429"/>
      <c r="S44" s="237"/>
      <c r="T44" s="234"/>
    </row>
    <row r="45" spans="1:20" ht="15" customHeight="1" x14ac:dyDescent="0.2">
      <c r="A45" s="199">
        <f>ROW()</f>
        <v>45</v>
      </c>
      <c r="B45" s="23"/>
      <c r="C45" s="448"/>
      <c r="D45" s="448"/>
      <c r="E45" s="23"/>
      <c r="F45" s="287"/>
      <c r="G45" s="23"/>
      <c r="H45" s="288" t="s">
        <v>91</v>
      </c>
      <c r="I45" s="23"/>
      <c r="J45" s="433"/>
      <c r="K45" s="428"/>
      <c r="L45" s="428"/>
      <c r="M45" s="428"/>
      <c r="N45" s="429"/>
      <c r="O45" s="79"/>
      <c r="P45" s="433"/>
      <c r="Q45" s="428"/>
      <c r="R45" s="429"/>
      <c r="S45" s="237"/>
      <c r="T45" s="234"/>
    </row>
    <row r="46" spans="1:20" ht="15" customHeight="1" x14ac:dyDescent="0.2">
      <c r="A46" s="199">
        <f>ROW()</f>
        <v>46</v>
      </c>
      <c r="B46" s="23"/>
      <c r="C46" s="448"/>
      <c r="D46" s="448"/>
      <c r="E46" s="23"/>
      <c r="F46" s="287"/>
      <c r="G46" s="23"/>
      <c r="H46" s="288" t="s">
        <v>91</v>
      </c>
      <c r="I46" s="23"/>
      <c r="J46" s="433"/>
      <c r="K46" s="428"/>
      <c r="L46" s="428"/>
      <c r="M46" s="428"/>
      <c r="N46" s="429"/>
      <c r="O46" s="79"/>
      <c r="P46" s="433"/>
      <c r="Q46" s="428"/>
      <c r="R46" s="429"/>
      <c r="S46" s="237"/>
      <c r="T46" s="234"/>
    </row>
    <row r="47" spans="1:20" ht="15" customHeight="1" x14ac:dyDescent="0.2">
      <c r="A47" s="199">
        <f>ROW()</f>
        <v>47</v>
      </c>
      <c r="B47" s="23"/>
      <c r="C47" s="448"/>
      <c r="D47" s="448"/>
      <c r="E47" s="23"/>
      <c r="F47" s="287"/>
      <c r="G47" s="23"/>
      <c r="H47" s="288" t="s">
        <v>91</v>
      </c>
      <c r="I47" s="23"/>
      <c r="J47" s="433"/>
      <c r="K47" s="428"/>
      <c r="L47" s="428"/>
      <c r="M47" s="428"/>
      <c r="N47" s="429"/>
      <c r="O47" s="79"/>
      <c r="P47" s="433"/>
      <c r="Q47" s="428"/>
      <c r="R47" s="429"/>
      <c r="S47" s="237"/>
      <c r="T47" s="234"/>
    </row>
    <row r="48" spans="1:20" ht="15" customHeight="1" x14ac:dyDescent="0.2">
      <c r="A48" s="199">
        <f>ROW()</f>
        <v>48</v>
      </c>
      <c r="B48" s="23"/>
      <c r="C48" s="448"/>
      <c r="D48" s="448"/>
      <c r="E48" s="23"/>
      <c r="F48" s="287"/>
      <c r="G48" s="23"/>
      <c r="H48" s="288" t="s">
        <v>91</v>
      </c>
      <c r="I48" s="23"/>
      <c r="J48" s="433"/>
      <c r="K48" s="428"/>
      <c r="L48" s="428"/>
      <c r="M48" s="428"/>
      <c r="N48" s="429"/>
      <c r="O48" s="79"/>
      <c r="P48" s="433"/>
      <c r="Q48" s="428"/>
      <c r="R48" s="429"/>
      <c r="S48" s="237"/>
      <c r="T48" s="234"/>
    </row>
    <row r="49" spans="1:26" ht="15" customHeight="1" x14ac:dyDescent="0.2">
      <c r="A49" s="199">
        <f>ROW()</f>
        <v>49</v>
      </c>
      <c r="B49" s="23"/>
      <c r="C49" s="448"/>
      <c r="D49" s="448"/>
      <c r="E49" s="23"/>
      <c r="F49" s="287"/>
      <c r="G49" s="23"/>
      <c r="H49" s="288" t="s">
        <v>91</v>
      </c>
      <c r="I49" s="23"/>
      <c r="J49" s="433"/>
      <c r="K49" s="428"/>
      <c r="L49" s="428"/>
      <c r="M49" s="428"/>
      <c r="N49" s="429"/>
      <c r="O49" s="79"/>
      <c r="P49" s="433"/>
      <c r="Q49" s="428"/>
      <c r="R49" s="429"/>
      <c r="S49" s="237"/>
      <c r="T49" s="234"/>
    </row>
    <row r="50" spans="1:26" ht="15" customHeight="1" x14ac:dyDescent="0.2">
      <c r="A50" s="199">
        <f>ROW()</f>
        <v>50</v>
      </c>
      <c r="B50" s="23"/>
      <c r="C50" s="448"/>
      <c r="D50" s="448"/>
      <c r="E50" s="23"/>
      <c r="F50" s="287"/>
      <c r="G50" s="23"/>
      <c r="H50" s="288" t="s">
        <v>91</v>
      </c>
      <c r="I50" s="23"/>
      <c r="J50" s="433"/>
      <c r="K50" s="428"/>
      <c r="L50" s="428"/>
      <c r="M50" s="428"/>
      <c r="N50" s="429"/>
      <c r="O50" s="79"/>
      <c r="P50" s="433"/>
      <c r="Q50" s="428"/>
      <c r="R50" s="429"/>
      <c r="S50" s="237"/>
      <c r="T50" s="234"/>
    </row>
    <row r="51" spans="1:26" ht="15" customHeight="1" x14ac:dyDescent="0.2">
      <c r="A51" s="199">
        <f>ROW()</f>
        <v>51</v>
      </c>
      <c r="B51" s="23"/>
      <c r="C51" s="448"/>
      <c r="D51" s="448"/>
      <c r="E51" s="23"/>
      <c r="F51" s="287"/>
      <c r="G51" s="23"/>
      <c r="H51" s="288" t="s">
        <v>91</v>
      </c>
      <c r="I51" s="23"/>
      <c r="J51" s="433"/>
      <c r="K51" s="428"/>
      <c r="L51" s="428"/>
      <c r="M51" s="428"/>
      <c r="N51" s="429"/>
      <c r="O51" s="79"/>
      <c r="P51" s="433"/>
      <c r="Q51" s="428"/>
      <c r="R51" s="429"/>
      <c r="S51" s="237"/>
      <c r="T51" s="234"/>
    </row>
    <row r="52" spans="1:26" ht="15" customHeight="1" x14ac:dyDescent="0.2">
      <c r="A52" s="199">
        <f>ROW()</f>
        <v>52</v>
      </c>
      <c r="B52" s="23"/>
      <c r="C52" s="448"/>
      <c r="D52" s="448"/>
      <c r="E52" s="23"/>
      <c r="F52" s="287"/>
      <c r="G52" s="23"/>
      <c r="H52" s="288" t="s">
        <v>91</v>
      </c>
      <c r="I52" s="23"/>
      <c r="J52" s="433"/>
      <c r="K52" s="428"/>
      <c r="L52" s="428"/>
      <c r="M52" s="428"/>
      <c r="N52" s="429"/>
      <c r="O52" s="79"/>
      <c r="P52" s="433"/>
      <c r="Q52" s="428"/>
      <c r="R52" s="429"/>
      <c r="S52" s="237"/>
      <c r="T52" s="234"/>
    </row>
    <row r="53" spans="1:26" ht="15" customHeight="1" x14ac:dyDescent="0.2">
      <c r="A53" s="199">
        <f>ROW()</f>
        <v>53</v>
      </c>
      <c r="B53" s="23"/>
      <c r="C53" s="448"/>
      <c r="D53" s="448"/>
      <c r="E53" s="23"/>
      <c r="F53" s="287"/>
      <c r="G53" s="23"/>
      <c r="H53" s="288" t="s">
        <v>91</v>
      </c>
      <c r="I53" s="23"/>
      <c r="J53" s="433"/>
      <c r="K53" s="428"/>
      <c r="L53" s="428"/>
      <c r="M53" s="428"/>
      <c r="N53" s="429"/>
      <c r="O53" s="79"/>
      <c r="P53" s="433"/>
      <c r="Q53" s="428"/>
      <c r="R53" s="429"/>
      <c r="S53" s="237"/>
      <c r="T53" s="234"/>
    </row>
    <row r="54" spans="1:26" ht="15" customHeight="1" x14ac:dyDescent="0.2">
      <c r="A54" s="199">
        <f>ROW()</f>
        <v>54</v>
      </c>
      <c r="B54" s="23"/>
      <c r="C54" s="448"/>
      <c r="D54" s="448"/>
      <c r="E54" s="23"/>
      <c r="F54" s="287"/>
      <c r="G54" s="23"/>
      <c r="H54" s="288" t="s">
        <v>91</v>
      </c>
      <c r="I54" s="23"/>
      <c r="J54" s="433"/>
      <c r="K54" s="428"/>
      <c r="L54" s="428"/>
      <c r="M54" s="428"/>
      <c r="N54" s="429"/>
      <c r="O54" s="79"/>
      <c r="P54" s="433"/>
      <c r="Q54" s="428"/>
      <c r="R54" s="429"/>
      <c r="S54" s="237"/>
      <c r="T54" s="234"/>
    </row>
    <row r="55" spans="1:26" ht="15.75" customHeight="1" x14ac:dyDescent="0.2">
      <c r="A55" s="200">
        <f>ROW()</f>
        <v>55</v>
      </c>
      <c r="B55" s="40"/>
      <c r="C55" s="39"/>
      <c r="D55" s="39"/>
      <c r="E55" s="40"/>
      <c r="F55" s="39"/>
      <c r="G55" s="40"/>
      <c r="H55" s="39"/>
      <c r="I55" s="40"/>
      <c r="J55" s="39"/>
      <c r="K55" s="40"/>
      <c r="L55" s="39"/>
      <c r="M55" s="40"/>
      <c r="N55" s="39"/>
      <c r="O55" s="40"/>
      <c r="P55" s="39"/>
      <c r="Q55" s="40"/>
      <c r="R55" s="109"/>
      <c r="S55" s="236" t="s">
        <v>563</v>
      </c>
      <c r="T55" s="234"/>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33"/>
      <c r="T57" s="234"/>
      <c r="U57"/>
      <c r="V57"/>
      <c r="W57"/>
      <c r="X57"/>
      <c r="Y57"/>
      <c r="Z57"/>
    </row>
    <row r="58" spans="1:26" s="10" customFormat="1" ht="16.5" customHeight="1" x14ac:dyDescent="0.25">
      <c r="A58" s="18"/>
      <c r="B58" s="21"/>
      <c r="C58" s="19"/>
      <c r="D58" s="19"/>
      <c r="E58" s="21"/>
      <c r="F58" s="19"/>
      <c r="G58" s="21"/>
      <c r="H58" s="19"/>
      <c r="I58" s="21"/>
      <c r="J58" s="21"/>
      <c r="K58" s="177" t="s">
        <v>191</v>
      </c>
      <c r="L58" s="379" t="str">
        <f>IF(NOT(ISBLANK('Annual CoverSheet'!$C$8)),'Annual CoverSheet'!$C$8,"")</f>
        <v>Airport Company</v>
      </c>
      <c r="M58" s="379"/>
      <c r="N58" s="379"/>
      <c r="O58" s="379"/>
      <c r="P58" s="379"/>
      <c r="Q58" s="379"/>
      <c r="R58" s="379"/>
      <c r="S58" s="191"/>
      <c r="T58" s="234"/>
      <c r="U58"/>
      <c r="V58"/>
      <c r="W58"/>
      <c r="X58"/>
      <c r="Y58"/>
      <c r="Z58"/>
    </row>
    <row r="59" spans="1:26" s="10" customFormat="1" ht="16.5" customHeight="1" x14ac:dyDescent="0.25">
      <c r="A59" s="18"/>
      <c r="B59" s="21"/>
      <c r="C59" s="19"/>
      <c r="D59" s="19"/>
      <c r="E59" s="21"/>
      <c r="F59" s="19"/>
      <c r="G59" s="21"/>
      <c r="H59" s="19"/>
      <c r="I59" s="21"/>
      <c r="J59" s="21"/>
      <c r="K59" s="177" t="s">
        <v>192</v>
      </c>
      <c r="L59" s="380">
        <f>IF(ISNUMBER(L3),L3,"")</f>
        <v>39903</v>
      </c>
      <c r="M59" s="380"/>
      <c r="N59" s="380"/>
      <c r="O59" s="380"/>
      <c r="P59" s="380"/>
      <c r="Q59" s="380"/>
      <c r="R59" s="380"/>
      <c r="S59" s="191"/>
      <c r="T59" s="234"/>
      <c r="U59"/>
      <c r="V59"/>
      <c r="W59"/>
      <c r="X59"/>
      <c r="Y59"/>
      <c r="Z59"/>
    </row>
    <row r="60" spans="1:26" s="13" customFormat="1" ht="30" customHeight="1" x14ac:dyDescent="0.25">
      <c r="A60" s="182" t="s">
        <v>680</v>
      </c>
      <c r="B60" s="294"/>
      <c r="C60" s="294"/>
      <c r="D60" s="294"/>
      <c r="E60" s="294"/>
      <c r="F60" s="294"/>
      <c r="G60" s="294"/>
      <c r="H60" s="294"/>
      <c r="I60" s="294"/>
      <c r="J60" s="294"/>
      <c r="K60" s="294"/>
      <c r="L60" s="294"/>
      <c r="M60" s="294"/>
      <c r="N60" s="294"/>
      <c r="O60" s="294"/>
      <c r="P60" s="294"/>
      <c r="Q60" s="294"/>
      <c r="R60" s="19"/>
      <c r="S60" s="191"/>
      <c r="T60" s="234"/>
      <c r="U60"/>
      <c r="V60"/>
      <c r="W60"/>
      <c r="X60"/>
      <c r="Y60"/>
      <c r="Z60"/>
    </row>
    <row r="61" spans="1:26" s="10" customFormat="1" x14ac:dyDescent="0.2">
      <c r="A61" s="198" t="s">
        <v>589</v>
      </c>
      <c r="B61" s="22" t="s">
        <v>686</v>
      </c>
      <c r="C61" s="19"/>
      <c r="D61" s="19"/>
      <c r="E61" s="19"/>
      <c r="F61" s="19"/>
      <c r="G61" s="19"/>
      <c r="H61" s="19"/>
      <c r="I61" s="19"/>
      <c r="J61" s="19"/>
      <c r="K61" s="19"/>
      <c r="L61" s="19"/>
      <c r="M61" s="19"/>
      <c r="N61" s="19"/>
      <c r="O61" s="19"/>
      <c r="P61" s="19"/>
      <c r="Q61" s="19"/>
      <c r="R61" s="19"/>
      <c r="S61" s="191"/>
      <c r="T61" s="234"/>
      <c r="U61"/>
      <c r="V61"/>
      <c r="W61"/>
      <c r="X61"/>
      <c r="Y61"/>
      <c r="Z61"/>
    </row>
    <row r="62" spans="1:26" ht="15.75" customHeight="1" x14ac:dyDescent="0.2">
      <c r="A62" s="199">
        <f>ROW()</f>
        <v>62</v>
      </c>
      <c r="B62" s="23"/>
      <c r="C62" s="170" t="s">
        <v>634</v>
      </c>
      <c r="D62" s="24"/>
      <c r="E62" s="23"/>
      <c r="F62" s="24"/>
      <c r="G62" s="23"/>
      <c r="H62" s="24"/>
      <c r="I62" s="23"/>
      <c r="J62" s="24"/>
      <c r="K62" s="23"/>
      <c r="L62" s="24"/>
      <c r="M62" s="23"/>
      <c r="N62" s="24"/>
      <c r="O62" s="23"/>
      <c r="P62" s="24"/>
      <c r="Q62" s="23"/>
      <c r="R62" s="108"/>
      <c r="S62" s="235"/>
      <c r="T62" s="234"/>
    </row>
    <row r="63" spans="1:26" ht="30" customHeight="1" x14ac:dyDescent="0.2">
      <c r="A63" s="199">
        <f>ROW()</f>
        <v>63</v>
      </c>
      <c r="B63" s="23"/>
      <c r="C63" s="81" t="s">
        <v>327</v>
      </c>
      <c r="D63" s="81"/>
      <c r="E63" s="23"/>
      <c r="F63" s="42" t="s">
        <v>655</v>
      </c>
      <c r="G63" s="23"/>
      <c r="H63" s="42" t="s">
        <v>364</v>
      </c>
      <c r="I63" s="23"/>
      <c r="J63" s="81" t="s">
        <v>329</v>
      </c>
      <c r="K63" s="81"/>
      <c r="L63" s="81"/>
      <c r="M63" s="81"/>
      <c r="N63" s="81"/>
      <c r="O63" s="81"/>
      <c r="P63" s="424" t="s">
        <v>95</v>
      </c>
      <c r="Q63" s="424"/>
      <c r="R63" s="424"/>
      <c r="S63" s="235"/>
      <c r="T63" s="234"/>
    </row>
    <row r="64" spans="1:26" ht="15" customHeight="1" x14ac:dyDescent="0.2">
      <c r="A64" s="199">
        <f>ROW()</f>
        <v>64</v>
      </c>
      <c r="B64" s="23"/>
      <c r="C64" s="448"/>
      <c r="D64" s="448"/>
      <c r="E64" s="23"/>
      <c r="F64" s="287"/>
      <c r="G64" s="23"/>
      <c r="H64" s="288" t="s">
        <v>91</v>
      </c>
      <c r="I64" s="23"/>
      <c r="J64" s="433"/>
      <c r="K64" s="428"/>
      <c r="L64" s="428"/>
      <c r="M64" s="428"/>
      <c r="N64" s="429"/>
      <c r="O64" s="79"/>
      <c r="P64" s="433"/>
      <c r="Q64" s="428"/>
      <c r="R64" s="429"/>
      <c r="S64" s="237"/>
      <c r="T64" s="234"/>
    </row>
    <row r="65" spans="1:20" ht="15" customHeight="1" x14ac:dyDescent="0.2">
      <c r="A65" s="199">
        <f>ROW()</f>
        <v>65</v>
      </c>
      <c r="B65" s="23"/>
      <c r="C65" s="448"/>
      <c r="D65" s="448"/>
      <c r="E65" s="23"/>
      <c r="F65" s="287"/>
      <c r="G65" s="23"/>
      <c r="H65" s="288" t="s">
        <v>91</v>
      </c>
      <c r="I65" s="23"/>
      <c r="J65" s="433"/>
      <c r="K65" s="428"/>
      <c r="L65" s="428"/>
      <c r="M65" s="428"/>
      <c r="N65" s="429"/>
      <c r="O65" s="79"/>
      <c r="P65" s="433"/>
      <c r="Q65" s="428"/>
      <c r="R65" s="429"/>
      <c r="S65" s="237"/>
      <c r="T65" s="234"/>
    </row>
    <row r="66" spans="1:20" ht="15" customHeight="1" x14ac:dyDescent="0.2">
      <c r="A66" s="199">
        <f>ROW()</f>
        <v>66</v>
      </c>
      <c r="B66" s="23"/>
      <c r="C66" s="448"/>
      <c r="D66" s="448"/>
      <c r="E66" s="23"/>
      <c r="F66" s="287"/>
      <c r="G66" s="23"/>
      <c r="H66" s="288" t="s">
        <v>91</v>
      </c>
      <c r="I66" s="23"/>
      <c r="J66" s="433"/>
      <c r="K66" s="428"/>
      <c r="L66" s="428"/>
      <c r="M66" s="428"/>
      <c r="N66" s="429"/>
      <c r="O66" s="79"/>
      <c r="P66" s="433"/>
      <c r="Q66" s="428"/>
      <c r="R66" s="429"/>
      <c r="S66" s="237"/>
      <c r="T66" s="234"/>
    </row>
    <row r="67" spans="1:20" ht="15" customHeight="1" x14ac:dyDescent="0.2">
      <c r="A67" s="199">
        <f>ROW()</f>
        <v>67</v>
      </c>
      <c r="B67" s="23"/>
      <c r="C67" s="448"/>
      <c r="D67" s="448"/>
      <c r="E67" s="23"/>
      <c r="F67" s="287"/>
      <c r="G67" s="23"/>
      <c r="H67" s="288" t="s">
        <v>91</v>
      </c>
      <c r="I67" s="23"/>
      <c r="J67" s="433"/>
      <c r="K67" s="428"/>
      <c r="L67" s="428"/>
      <c r="M67" s="428"/>
      <c r="N67" s="429"/>
      <c r="O67" s="79"/>
      <c r="P67" s="433"/>
      <c r="Q67" s="428"/>
      <c r="R67" s="429"/>
      <c r="S67" s="237"/>
      <c r="T67" s="234"/>
    </row>
    <row r="68" spans="1:20" ht="15" customHeight="1" x14ac:dyDescent="0.2">
      <c r="A68" s="199">
        <f>ROW()</f>
        <v>68</v>
      </c>
      <c r="B68" s="23"/>
      <c r="C68" s="448"/>
      <c r="D68" s="448"/>
      <c r="E68" s="23"/>
      <c r="F68" s="287"/>
      <c r="G68" s="23"/>
      <c r="H68" s="288" t="s">
        <v>91</v>
      </c>
      <c r="I68" s="23"/>
      <c r="J68" s="433"/>
      <c r="K68" s="428"/>
      <c r="L68" s="428"/>
      <c r="M68" s="428"/>
      <c r="N68" s="429"/>
      <c r="O68" s="79"/>
      <c r="P68" s="433"/>
      <c r="Q68" s="428"/>
      <c r="R68" s="429"/>
      <c r="S68" s="237"/>
      <c r="T68" s="234"/>
    </row>
    <row r="69" spans="1:20" ht="15" customHeight="1" x14ac:dyDescent="0.2">
      <c r="A69" s="199">
        <f>ROW()</f>
        <v>69</v>
      </c>
      <c r="B69" s="23"/>
      <c r="C69" s="448"/>
      <c r="D69" s="448"/>
      <c r="E69" s="23"/>
      <c r="F69" s="287"/>
      <c r="G69" s="23"/>
      <c r="H69" s="288" t="s">
        <v>91</v>
      </c>
      <c r="I69" s="23"/>
      <c r="J69" s="433"/>
      <c r="K69" s="428"/>
      <c r="L69" s="428"/>
      <c r="M69" s="428"/>
      <c r="N69" s="429"/>
      <c r="O69" s="79"/>
      <c r="P69" s="433"/>
      <c r="Q69" s="428"/>
      <c r="R69" s="429"/>
      <c r="S69" s="237"/>
      <c r="T69" s="234"/>
    </row>
    <row r="70" spans="1:20" ht="15" customHeight="1" x14ac:dyDescent="0.2">
      <c r="A70" s="199">
        <f>ROW()</f>
        <v>70</v>
      </c>
      <c r="B70" s="23"/>
      <c r="C70" s="448"/>
      <c r="D70" s="448"/>
      <c r="E70" s="23"/>
      <c r="F70" s="287"/>
      <c r="G70" s="23"/>
      <c r="H70" s="288" t="s">
        <v>91</v>
      </c>
      <c r="I70" s="23"/>
      <c r="J70" s="433"/>
      <c r="K70" s="428"/>
      <c r="L70" s="428"/>
      <c r="M70" s="428"/>
      <c r="N70" s="429"/>
      <c r="O70" s="79"/>
      <c r="P70" s="433"/>
      <c r="Q70" s="428"/>
      <c r="R70" s="429"/>
      <c r="S70" s="237"/>
      <c r="T70" s="234"/>
    </row>
    <row r="71" spans="1:20" ht="15" customHeight="1" x14ac:dyDescent="0.2">
      <c r="A71" s="199">
        <f>ROW()</f>
        <v>71</v>
      </c>
      <c r="B71" s="23"/>
      <c r="C71" s="448"/>
      <c r="D71" s="448"/>
      <c r="E71" s="23"/>
      <c r="F71" s="336"/>
      <c r="G71" s="23"/>
      <c r="H71" s="337" t="s">
        <v>91</v>
      </c>
      <c r="I71" s="23"/>
      <c r="J71" s="433"/>
      <c r="K71" s="428"/>
      <c r="L71" s="428"/>
      <c r="M71" s="428"/>
      <c r="N71" s="429"/>
      <c r="O71" s="79"/>
      <c r="P71" s="433"/>
      <c r="Q71" s="428"/>
      <c r="R71" s="429"/>
      <c r="S71" s="237"/>
      <c r="T71" s="234"/>
    </row>
    <row r="72" spans="1:20" ht="15" customHeight="1" x14ac:dyDescent="0.2">
      <c r="A72" s="199">
        <f>ROW()</f>
        <v>72</v>
      </c>
      <c r="B72" s="23"/>
      <c r="C72" s="448"/>
      <c r="D72" s="448"/>
      <c r="E72" s="23"/>
      <c r="F72" s="336"/>
      <c r="G72" s="23"/>
      <c r="H72" s="337" t="s">
        <v>91</v>
      </c>
      <c r="I72" s="23"/>
      <c r="J72" s="433"/>
      <c r="K72" s="428"/>
      <c r="L72" s="428"/>
      <c r="M72" s="428"/>
      <c r="N72" s="429"/>
      <c r="O72" s="79"/>
      <c r="P72" s="433"/>
      <c r="Q72" s="428"/>
      <c r="R72" s="429"/>
      <c r="S72" s="237"/>
      <c r="T72" s="234"/>
    </row>
    <row r="73" spans="1:20" ht="15" customHeight="1" x14ac:dyDescent="0.2">
      <c r="A73" s="199">
        <f>ROW()</f>
        <v>73</v>
      </c>
      <c r="B73" s="23"/>
      <c r="C73" s="448"/>
      <c r="D73" s="448"/>
      <c r="E73" s="23"/>
      <c r="F73" s="336"/>
      <c r="G73" s="23"/>
      <c r="H73" s="337" t="s">
        <v>91</v>
      </c>
      <c r="I73" s="23"/>
      <c r="J73" s="433"/>
      <c r="K73" s="428"/>
      <c r="L73" s="428"/>
      <c r="M73" s="428"/>
      <c r="N73" s="429"/>
      <c r="O73" s="79"/>
      <c r="P73" s="433"/>
      <c r="Q73" s="428"/>
      <c r="R73" s="429"/>
      <c r="S73" s="237"/>
      <c r="T73" s="234"/>
    </row>
    <row r="74" spans="1:20" ht="15" customHeight="1" x14ac:dyDescent="0.2">
      <c r="A74" s="199">
        <f>ROW()</f>
        <v>74</v>
      </c>
      <c r="B74" s="23"/>
      <c r="C74" s="448"/>
      <c r="D74" s="448"/>
      <c r="E74" s="23"/>
      <c r="F74" s="336"/>
      <c r="G74" s="23"/>
      <c r="H74" s="337" t="s">
        <v>91</v>
      </c>
      <c r="I74" s="23"/>
      <c r="J74" s="433"/>
      <c r="K74" s="428"/>
      <c r="L74" s="428"/>
      <c r="M74" s="428"/>
      <c r="N74" s="429"/>
      <c r="O74" s="79"/>
      <c r="P74" s="433"/>
      <c r="Q74" s="428"/>
      <c r="R74" s="429"/>
      <c r="S74" s="237"/>
      <c r="T74" s="234"/>
    </row>
    <row r="75" spans="1:20" ht="15" customHeight="1" x14ac:dyDescent="0.2">
      <c r="A75" s="199">
        <f>ROW()</f>
        <v>75</v>
      </c>
      <c r="B75" s="23"/>
      <c r="C75" s="448"/>
      <c r="D75" s="448"/>
      <c r="E75" s="23"/>
      <c r="F75" s="336"/>
      <c r="G75" s="23"/>
      <c r="H75" s="337" t="s">
        <v>91</v>
      </c>
      <c r="I75" s="23"/>
      <c r="J75" s="433"/>
      <c r="K75" s="428"/>
      <c r="L75" s="428"/>
      <c r="M75" s="428"/>
      <c r="N75" s="429"/>
      <c r="O75" s="79"/>
      <c r="P75" s="433"/>
      <c r="Q75" s="428"/>
      <c r="R75" s="429"/>
      <c r="S75" s="237"/>
      <c r="T75" s="234"/>
    </row>
    <row r="76" spans="1:20" ht="15" customHeight="1" x14ac:dyDescent="0.2">
      <c r="A76" s="199">
        <f>ROW()</f>
        <v>76</v>
      </c>
      <c r="B76" s="23"/>
      <c r="C76" s="448"/>
      <c r="D76" s="448"/>
      <c r="E76" s="23"/>
      <c r="F76" s="336"/>
      <c r="G76" s="23"/>
      <c r="H76" s="337" t="s">
        <v>91</v>
      </c>
      <c r="I76" s="23"/>
      <c r="J76" s="433"/>
      <c r="K76" s="428"/>
      <c r="L76" s="428"/>
      <c r="M76" s="428"/>
      <c r="N76" s="429"/>
      <c r="O76" s="79"/>
      <c r="P76" s="433"/>
      <c r="Q76" s="428"/>
      <c r="R76" s="429"/>
      <c r="S76" s="237"/>
      <c r="T76" s="234"/>
    </row>
    <row r="77" spans="1:20" ht="15" customHeight="1" x14ac:dyDescent="0.2">
      <c r="A77" s="199">
        <f>ROW()</f>
        <v>77</v>
      </c>
      <c r="B77" s="23"/>
      <c r="C77" s="448"/>
      <c r="D77" s="448"/>
      <c r="E77" s="23"/>
      <c r="F77" s="336"/>
      <c r="G77" s="23"/>
      <c r="H77" s="337" t="s">
        <v>91</v>
      </c>
      <c r="I77" s="23"/>
      <c r="J77" s="433"/>
      <c r="K77" s="428"/>
      <c r="L77" s="428"/>
      <c r="M77" s="428"/>
      <c r="N77" s="429"/>
      <c r="O77" s="79"/>
      <c r="P77" s="433"/>
      <c r="Q77" s="428"/>
      <c r="R77" s="429"/>
      <c r="S77" s="237"/>
      <c r="T77" s="234"/>
    </row>
    <row r="78" spans="1:20" ht="15" customHeight="1" x14ac:dyDescent="0.2">
      <c r="A78" s="199">
        <f>ROW()</f>
        <v>78</v>
      </c>
      <c r="B78" s="23"/>
      <c r="C78" s="448"/>
      <c r="D78" s="448"/>
      <c r="E78" s="23"/>
      <c r="F78" s="336"/>
      <c r="G78" s="23"/>
      <c r="H78" s="337" t="s">
        <v>91</v>
      </c>
      <c r="I78" s="23"/>
      <c r="J78" s="433"/>
      <c r="K78" s="428"/>
      <c r="L78" s="428"/>
      <c r="M78" s="428"/>
      <c r="N78" s="429"/>
      <c r="O78" s="79"/>
      <c r="P78" s="433"/>
      <c r="Q78" s="428"/>
      <c r="R78" s="429"/>
      <c r="S78" s="237"/>
      <c r="T78" s="234"/>
    </row>
    <row r="79" spans="1:20" ht="15" customHeight="1" x14ac:dyDescent="0.2">
      <c r="A79" s="199">
        <f>ROW()</f>
        <v>79</v>
      </c>
      <c r="B79" s="23"/>
      <c r="C79" s="448"/>
      <c r="D79" s="448"/>
      <c r="E79" s="23"/>
      <c r="F79" s="336"/>
      <c r="G79" s="23"/>
      <c r="H79" s="337" t="s">
        <v>91</v>
      </c>
      <c r="I79" s="23"/>
      <c r="J79" s="433"/>
      <c r="K79" s="428"/>
      <c r="L79" s="428"/>
      <c r="M79" s="428"/>
      <c r="N79" s="429"/>
      <c r="O79" s="79"/>
      <c r="P79" s="433"/>
      <c r="Q79" s="428"/>
      <c r="R79" s="429"/>
      <c r="S79" s="237"/>
      <c r="T79" s="234"/>
    </row>
    <row r="80" spans="1:20" ht="15" customHeight="1" x14ac:dyDescent="0.2">
      <c r="A80" s="199">
        <f>ROW()</f>
        <v>80</v>
      </c>
      <c r="B80" s="23"/>
      <c r="C80" s="448"/>
      <c r="D80" s="448"/>
      <c r="E80" s="23"/>
      <c r="F80" s="336"/>
      <c r="G80" s="23"/>
      <c r="H80" s="337" t="s">
        <v>91</v>
      </c>
      <c r="I80" s="23"/>
      <c r="J80" s="433"/>
      <c r="K80" s="428"/>
      <c r="L80" s="428"/>
      <c r="M80" s="428"/>
      <c r="N80" s="429"/>
      <c r="O80" s="79"/>
      <c r="P80" s="433"/>
      <c r="Q80" s="428"/>
      <c r="R80" s="429"/>
      <c r="S80" s="237"/>
      <c r="T80" s="234"/>
    </row>
    <row r="81" spans="1:20" ht="15" customHeight="1" x14ac:dyDescent="0.2">
      <c r="A81" s="199">
        <f>ROW()</f>
        <v>81</v>
      </c>
      <c r="B81" s="23"/>
      <c r="C81" s="448"/>
      <c r="D81" s="448"/>
      <c r="E81" s="23"/>
      <c r="F81" s="336"/>
      <c r="G81" s="23"/>
      <c r="H81" s="337" t="s">
        <v>91</v>
      </c>
      <c r="I81" s="23"/>
      <c r="J81" s="433"/>
      <c r="K81" s="428"/>
      <c r="L81" s="428"/>
      <c r="M81" s="428"/>
      <c r="N81" s="429"/>
      <c r="O81" s="79"/>
      <c r="P81" s="433"/>
      <c r="Q81" s="428"/>
      <c r="R81" s="429"/>
      <c r="S81" s="237"/>
      <c r="T81" s="234"/>
    </row>
    <row r="82" spans="1:20" ht="15" customHeight="1" x14ac:dyDescent="0.2">
      <c r="A82" s="199">
        <f>ROW()</f>
        <v>82</v>
      </c>
      <c r="B82" s="23"/>
      <c r="C82" s="448"/>
      <c r="D82" s="448"/>
      <c r="E82" s="23"/>
      <c r="F82" s="336"/>
      <c r="G82" s="23"/>
      <c r="H82" s="337" t="s">
        <v>91</v>
      </c>
      <c r="I82" s="23"/>
      <c r="J82" s="433"/>
      <c r="K82" s="428"/>
      <c r="L82" s="428"/>
      <c r="M82" s="428"/>
      <c r="N82" s="429"/>
      <c r="O82" s="79"/>
      <c r="P82" s="433"/>
      <c r="Q82" s="428"/>
      <c r="R82" s="429"/>
      <c r="S82" s="237"/>
      <c r="T82" s="234"/>
    </row>
    <row r="83" spans="1:20" ht="15" customHeight="1" x14ac:dyDescent="0.2">
      <c r="A83" s="199">
        <f>ROW()</f>
        <v>83</v>
      </c>
      <c r="B83" s="23"/>
      <c r="C83" s="448"/>
      <c r="D83" s="448"/>
      <c r="E83" s="23"/>
      <c r="F83" s="336"/>
      <c r="G83" s="23"/>
      <c r="H83" s="337" t="s">
        <v>91</v>
      </c>
      <c r="I83" s="23"/>
      <c r="J83" s="433"/>
      <c r="K83" s="428"/>
      <c r="L83" s="428"/>
      <c r="M83" s="428"/>
      <c r="N83" s="429"/>
      <c r="O83" s="79"/>
      <c r="P83" s="433"/>
      <c r="Q83" s="428"/>
      <c r="R83" s="429"/>
      <c r="S83" s="237"/>
      <c r="T83" s="234"/>
    </row>
    <row r="84" spans="1:20" ht="15" customHeight="1" x14ac:dyDescent="0.2">
      <c r="A84" s="199">
        <f>ROW()</f>
        <v>84</v>
      </c>
      <c r="B84" s="23"/>
      <c r="C84" s="448"/>
      <c r="D84" s="448"/>
      <c r="E84" s="23"/>
      <c r="F84" s="336"/>
      <c r="G84" s="23"/>
      <c r="H84" s="337" t="s">
        <v>91</v>
      </c>
      <c r="I84" s="23"/>
      <c r="J84" s="433"/>
      <c r="K84" s="428"/>
      <c r="L84" s="428"/>
      <c r="M84" s="428"/>
      <c r="N84" s="429"/>
      <c r="O84" s="79"/>
      <c r="P84" s="433"/>
      <c r="Q84" s="428"/>
      <c r="R84" s="429"/>
      <c r="S84" s="237"/>
      <c r="T84" s="234"/>
    </row>
    <row r="85" spans="1:20" ht="15" customHeight="1" x14ac:dyDescent="0.2">
      <c r="A85" s="199">
        <f>ROW()</f>
        <v>85</v>
      </c>
      <c r="B85" s="23"/>
      <c r="C85" s="448"/>
      <c r="D85" s="448"/>
      <c r="E85" s="23"/>
      <c r="F85" s="336"/>
      <c r="G85" s="23"/>
      <c r="H85" s="337" t="s">
        <v>91</v>
      </c>
      <c r="I85" s="23"/>
      <c r="J85" s="433"/>
      <c r="K85" s="428"/>
      <c r="L85" s="428"/>
      <c r="M85" s="428"/>
      <c r="N85" s="429"/>
      <c r="O85" s="79"/>
      <c r="P85" s="433"/>
      <c r="Q85" s="428"/>
      <c r="R85" s="429"/>
      <c r="S85" s="237"/>
      <c r="T85" s="234"/>
    </row>
    <row r="86" spans="1:20" ht="15" customHeight="1" x14ac:dyDescent="0.2">
      <c r="A86" s="199">
        <f>ROW()</f>
        <v>86</v>
      </c>
      <c r="B86" s="23"/>
      <c r="C86" s="448"/>
      <c r="D86" s="448"/>
      <c r="E86" s="23"/>
      <c r="F86" s="336"/>
      <c r="G86" s="23"/>
      <c r="H86" s="337" t="s">
        <v>91</v>
      </c>
      <c r="I86" s="23"/>
      <c r="J86" s="433"/>
      <c r="K86" s="428"/>
      <c r="L86" s="428"/>
      <c r="M86" s="428"/>
      <c r="N86" s="429"/>
      <c r="O86" s="79"/>
      <c r="P86" s="433"/>
      <c r="Q86" s="428"/>
      <c r="R86" s="429"/>
      <c r="S86" s="237"/>
      <c r="T86" s="234"/>
    </row>
    <row r="87" spans="1:20" ht="15" customHeight="1" x14ac:dyDescent="0.2">
      <c r="A87" s="199">
        <f>ROW()</f>
        <v>87</v>
      </c>
      <c r="B87" s="23"/>
      <c r="C87" s="448"/>
      <c r="D87" s="448"/>
      <c r="E87" s="23"/>
      <c r="F87" s="336"/>
      <c r="G87" s="23"/>
      <c r="H87" s="337" t="s">
        <v>91</v>
      </c>
      <c r="I87" s="23"/>
      <c r="J87" s="433"/>
      <c r="K87" s="428"/>
      <c r="L87" s="428"/>
      <c r="M87" s="428"/>
      <c r="N87" s="429"/>
      <c r="O87" s="79"/>
      <c r="P87" s="433"/>
      <c r="Q87" s="428"/>
      <c r="R87" s="429"/>
      <c r="S87" s="237"/>
      <c r="T87" s="234"/>
    </row>
    <row r="88" spans="1:20" ht="15" customHeight="1" x14ac:dyDescent="0.2">
      <c r="A88" s="199">
        <f>ROW()</f>
        <v>88</v>
      </c>
      <c r="B88" s="23"/>
      <c r="C88" s="448"/>
      <c r="D88" s="448"/>
      <c r="E88" s="23"/>
      <c r="F88" s="336"/>
      <c r="G88" s="23"/>
      <c r="H88" s="337" t="s">
        <v>91</v>
      </c>
      <c r="I88" s="23"/>
      <c r="J88" s="433"/>
      <c r="K88" s="428"/>
      <c r="L88" s="428"/>
      <c r="M88" s="428"/>
      <c r="N88" s="429"/>
      <c r="O88" s="79"/>
      <c r="P88" s="433"/>
      <c r="Q88" s="428"/>
      <c r="R88" s="429"/>
      <c r="S88" s="237"/>
      <c r="T88" s="234"/>
    </row>
    <row r="89" spans="1:20" ht="15" customHeight="1" x14ac:dyDescent="0.2">
      <c r="A89" s="199">
        <f>ROW()</f>
        <v>89</v>
      </c>
      <c r="B89" s="23"/>
      <c r="C89" s="448"/>
      <c r="D89" s="448"/>
      <c r="E89" s="23"/>
      <c r="F89" s="336"/>
      <c r="G89" s="23"/>
      <c r="H89" s="337" t="s">
        <v>91</v>
      </c>
      <c r="I89" s="23"/>
      <c r="J89" s="433"/>
      <c r="K89" s="428"/>
      <c r="L89" s="428"/>
      <c r="M89" s="428"/>
      <c r="N89" s="429"/>
      <c r="O89" s="79"/>
      <c r="P89" s="433"/>
      <c r="Q89" s="428"/>
      <c r="R89" s="429"/>
      <c r="S89" s="237"/>
      <c r="T89" s="234"/>
    </row>
    <row r="90" spans="1:20" ht="15" customHeight="1" x14ac:dyDescent="0.2">
      <c r="A90" s="199">
        <f>ROW()</f>
        <v>90</v>
      </c>
      <c r="B90" s="23"/>
      <c r="C90" s="448"/>
      <c r="D90" s="448"/>
      <c r="E90" s="23"/>
      <c r="F90" s="336"/>
      <c r="G90" s="23"/>
      <c r="H90" s="337" t="s">
        <v>91</v>
      </c>
      <c r="I90" s="23"/>
      <c r="J90" s="433"/>
      <c r="K90" s="428"/>
      <c r="L90" s="428"/>
      <c r="M90" s="428"/>
      <c r="N90" s="429"/>
      <c r="O90" s="79"/>
      <c r="P90" s="433"/>
      <c r="Q90" s="428"/>
      <c r="R90" s="429"/>
      <c r="S90" s="237"/>
      <c r="T90" s="234"/>
    </row>
    <row r="91" spans="1:20" ht="15" customHeight="1" x14ac:dyDescent="0.2">
      <c r="A91" s="199">
        <f>ROW()</f>
        <v>91</v>
      </c>
      <c r="B91" s="23"/>
      <c r="C91" s="448"/>
      <c r="D91" s="448"/>
      <c r="E91" s="23"/>
      <c r="F91" s="336"/>
      <c r="G91" s="23"/>
      <c r="H91" s="337" t="s">
        <v>91</v>
      </c>
      <c r="I91" s="23"/>
      <c r="J91" s="433"/>
      <c r="K91" s="428"/>
      <c r="L91" s="428"/>
      <c r="M91" s="428"/>
      <c r="N91" s="429"/>
      <c r="O91" s="79"/>
      <c r="P91" s="433"/>
      <c r="Q91" s="428"/>
      <c r="R91" s="429"/>
      <c r="S91" s="237"/>
      <c r="T91" s="234"/>
    </row>
    <row r="92" spans="1:20" ht="15" customHeight="1" x14ac:dyDescent="0.2">
      <c r="A92" s="199">
        <f>ROW()</f>
        <v>92</v>
      </c>
      <c r="B92" s="23"/>
      <c r="C92" s="448"/>
      <c r="D92" s="448"/>
      <c r="E92" s="23"/>
      <c r="F92" s="336"/>
      <c r="G92" s="23"/>
      <c r="H92" s="337" t="s">
        <v>91</v>
      </c>
      <c r="I92" s="23"/>
      <c r="J92" s="433"/>
      <c r="K92" s="428"/>
      <c r="L92" s="428"/>
      <c r="M92" s="428"/>
      <c r="N92" s="429"/>
      <c r="O92" s="79"/>
      <c r="P92" s="433"/>
      <c r="Q92" s="428"/>
      <c r="R92" s="429"/>
      <c r="S92" s="237"/>
      <c r="T92" s="234"/>
    </row>
    <row r="93" spans="1:20" ht="15" customHeight="1" x14ac:dyDescent="0.2">
      <c r="A93" s="199">
        <f>ROW()</f>
        <v>93</v>
      </c>
      <c r="B93" s="23"/>
      <c r="C93" s="448"/>
      <c r="D93" s="448"/>
      <c r="E93" s="23"/>
      <c r="F93" s="336"/>
      <c r="G93" s="23"/>
      <c r="H93" s="337" t="s">
        <v>91</v>
      </c>
      <c r="I93" s="23"/>
      <c r="J93" s="433"/>
      <c r="K93" s="428"/>
      <c r="L93" s="428"/>
      <c r="M93" s="428"/>
      <c r="N93" s="429"/>
      <c r="O93" s="79"/>
      <c r="P93" s="433"/>
      <c r="Q93" s="428"/>
      <c r="R93" s="429"/>
      <c r="S93" s="237"/>
      <c r="T93" s="234"/>
    </row>
    <row r="94" spans="1:20" ht="15" customHeight="1" x14ac:dyDescent="0.2">
      <c r="A94" s="199">
        <f>ROW()</f>
        <v>94</v>
      </c>
      <c r="B94" s="23"/>
      <c r="C94" s="448"/>
      <c r="D94" s="448"/>
      <c r="E94" s="23"/>
      <c r="F94" s="336"/>
      <c r="G94" s="23"/>
      <c r="H94" s="337" t="s">
        <v>91</v>
      </c>
      <c r="I94" s="23"/>
      <c r="J94" s="433"/>
      <c r="K94" s="428"/>
      <c r="L94" s="428"/>
      <c r="M94" s="428"/>
      <c r="N94" s="429"/>
      <c r="O94" s="79"/>
      <c r="P94" s="433"/>
      <c r="Q94" s="428"/>
      <c r="R94" s="429"/>
      <c r="S94" s="237"/>
      <c r="T94" s="234"/>
    </row>
    <row r="95" spans="1:20" ht="15" customHeight="1" x14ac:dyDescent="0.2">
      <c r="A95" s="199">
        <f>ROW()</f>
        <v>95</v>
      </c>
      <c r="B95" s="23"/>
      <c r="C95" s="448"/>
      <c r="D95" s="448"/>
      <c r="E95" s="23"/>
      <c r="F95" s="336"/>
      <c r="G95" s="23"/>
      <c r="H95" s="337" t="s">
        <v>91</v>
      </c>
      <c r="I95" s="23"/>
      <c r="J95" s="433"/>
      <c r="K95" s="428"/>
      <c r="L95" s="428"/>
      <c r="M95" s="428"/>
      <c r="N95" s="429"/>
      <c r="O95" s="79"/>
      <c r="P95" s="433"/>
      <c r="Q95" s="428"/>
      <c r="R95" s="429"/>
      <c r="S95" s="237"/>
      <c r="T95" s="234"/>
    </row>
    <row r="96" spans="1:20" ht="15" customHeight="1" x14ac:dyDescent="0.2">
      <c r="A96" s="199">
        <f>ROW()</f>
        <v>96</v>
      </c>
      <c r="B96" s="23"/>
      <c r="C96" s="448"/>
      <c r="D96" s="448"/>
      <c r="E96" s="23"/>
      <c r="F96" s="336"/>
      <c r="G96" s="23"/>
      <c r="H96" s="337" t="s">
        <v>91</v>
      </c>
      <c r="I96" s="23"/>
      <c r="J96" s="433"/>
      <c r="K96" s="428"/>
      <c r="L96" s="428"/>
      <c r="M96" s="428"/>
      <c r="N96" s="429"/>
      <c r="O96" s="79"/>
      <c r="P96" s="433"/>
      <c r="Q96" s="428"/>
      <c r="R96" s="429"/>
      <c r="S96" s="237"/>
      <c r="T96" s="234"/>
    </row>
    <row r="97" spans="1:20" ht="15" customHeight="1" x14ac:dyDescent="0.2">
      <c r="A97" s="199">
        <f>ROW()</f>
        <v>97</v>
      </c>
      <c r="B97" s="23"/>
      <c r="C97" s="448"/>
      <c r="D97" s="448"/>
      <c r="E97" s="23"/>
      <c r="F97" s="336"/>
      <c r="G97" s="23"/>
      <c r="H97" s="337" t="s">
        <v>91</v>
      </c>
      <c r="I97" s="23"/>
      <c r="J97" s="433"/>
      <c r="K97" s="428"/>
      <c r="L97" s="428"/>
      <c r="M97" s="428"/>
      <c r="N97" s="429"/>
      <c r="O97" s="79"/>
      <c r="P97" s="433"/>
      <c r="Q97" s="428"/>
      <c r="R97" s="429"/>
      <c r="S97" s="237"/>
      <c r="T97" s="234"/>
    </row>
    <row r="98" spans="1:20" ht="15" customHeight="1" x14ac:dyDescent="0.2">
      <c r="A98" s="199">
        <f>ROW()</f>
        <v>98</v>
      </c>
      <c r="B98" s="23"/>
      <c r="C98" s="448"/>
      <c r="D98" s="448"/>
      <c r="E98" s="23"/>
      <c r="F98" s="336"/>
      <c r="G98" s="23"/>
      <c r="H98" s="337" t="s">
        <v>91</v>
      </c>
      <c r="I98" s="23"/>
      <c r="J98" s="433"/>
      <c r="K98" s="428"/>
      <c r="L98" s="428"/>
      <c r="M98" s="428"/>
      <c r="N98" s="429"/>
      <c r="O98" s="79"/>
      <c r="P98" s="433"/>
      <c r="Q98" s="428"/>
      <c r="R98" s="429"/>
      <c r="S98" s="237"/>
      <c r="T98" s="234"/>
    </row>
    <row r="99" spans="1:20" ht="15" customHeight="1" x14ac:dyDescent="0.2">
      <c r="A99" s="199">
        <f>ROW()</f>
        <v>99</v>
      </c>
      <c r="B99" s="23"/>
      <c r="C99" s="448"/>
      <c r="D99" s="448"/>
      <c r="E99" s="23"/>
      <c r="F99" s="336"/>
      <c r="G99" s="23"/>
      <c r="H99" s="337" t="s">
        <v>91</v>
      </c>
      <c r="I99" s="23"/>
      <c r="J99" s="433"/>
      <c r="K99" s="428"/>
      <c r="L99" s="428"/>
      <c r="M99" s="428"/>
      <c r="N99" s="429"/>
      <c r="O99" s="79"/>
      <c r="P99" s="433"/>
      <c r="Q99" s="428"/>
      <c r="R99" s="429"/>
      <c r="S99" s="237"/>
      <c r="T99" s="234"/>
    </row>
    <row r="100" spans="1:20" ht="15" customHeight="1" x14ac:dyDescent="0.2">
      <c r="A100" s="199">
        <f>ROW()</f>
        <v>100</v>
      </c>
      <c r="B100" s="23"/>
      <c r="C100" s="448"/>
      <c r="D100" s="448"/>
      <c r="E100" s="23"/>
      <c r="F100" s="336"/>
      <c r="G100" s="23"/>
      <c r="H100" s="337" t="s">
        <v>91</v>
      </c>
      <c r="I100" s="23"/>
      <c r="J100" s="433"/>
      <c r="K100" s="428"/>
      <c r="L100" s="428"/>
      <c r="M100" s="428"/>
      <c r="N100" s="429"/>
      <c r="O100" s="79"/>
      <c r="P100" s="433"/>
      <c r="Q100" s="428"/>
      <c r="R100" s="429"/>
      <c r="S100" s="237"/>
      <c r="T100" s="234"/>
    </row>
    <row r="101" spans="1:20" ht="15" customHeight="1" x14ac:dyDescent="0.2">
      <c r="A101" s="199">
        <f>ROW()</f>
        <v>101</v>
      </c>
      <c r="B101" s="23"/>
      <c r="C101" s="448"/>
      <c r="D101" s="448"/>
      <c r="E101" s="23"/>
      <c r="F101" s="287"/>
      <c r="G101" s="23"/>
      <c r="H101" s="288" t="s">
        <v>91</v>
      </c>
      <c r="I101" s="23"/>
      <c r="J101" s="433"/>
      <c r="K101" s="428"/>
      <c r="L101" s="428"/>
      <c r="M101" s="428"/>
      <c r="N101" s="429"/>
      <c r="O101" s="79"/>
      <c r="P101" s="433"/>
      <c r="Q101" s="428"/>
      <c r="R101" s="429"/>
      <c r="S101" s="237"/>
      <c r="T101" s="234"/>
    </row>
    <row r="102" spans="1:20" ht="15" customHeight="1" x14ac:dyDescent="0.2">
      <c r="A102" s="199">
        <f>ROW()</f>
        <v>102</v>
      </c>
      <c r="B102" s="23"/>
      <c r="C102" s="448"/>
      <c r="D102" s="448"/>
      <c r="E102" s="23"/>
      <c r="F102" s="287"/>
      <c r="G102" s="23"/>
      <c r="H102" s="288" t="s">
        <v>91</v>
      </c>
      <c r="I102" s="23"/>
      <c r="J102" s="433"/>
      <c r="K102" s="428"/>
      <c r="L102" s="428"/>
      <c r="M102" s="428"/>
      <c r="N102" s="429"/>
      <c r="O102" s="79"/>
      <c r="P102" s="433"/>
      <c r="Q102" s="428"/>
      <c r="R102" s="429"/>
      <c r="S102" s="237"/>
      <c r="T102" s="234"/>
    </row>
    <row r="103" spans="1:20" ht="15" customHeight="1" x14ac:dyDescent="0.2">
      <c r="A103" s="199">
        <f>ROW()</f>
        <v>103</v>
      </c>
      <c r="B103" s="23"/>
      <c r="C103" s="448"/>
      <c r="D103" s="448"/>
      <c r="E103" s="23"/>
      <c r="F103" s="287"/>
      <c r="G103" s="23"/>
      <c r="H103" s="288" t="s">
        <v>91</v>
      </c>
      <c r="I103" s="23"/>
      <c r="J103" s="433"/>
      <c r="K103" s="428"/>
      <c r="L103" s="428"/>
      <c r="M103" s="428"/>
      <c r="N103" s="429"/>
      <c r="O103" s="79"/>
      <c r="P103" s="433"/>
      <c r="Q103" s="428"/>
      <c r="R103" s="429"/>
      <c r="S103" s="237"/>
      <c r="T103" s="234"/>
    </row>
    <row r="104" spans="1:20" ht="15" customHeight="1" x14ac:dyDescent="0.2">
      <c r="A104" s="199">
        <f>ROW()</f>
        <v>104</v>
      </c>
      <c r="B104" s="23"/>
      <c r="C104" s="448"/>
      <c r="D104" s="448"/>
      <c r="E104" s="23"/>
      <c r="F104" s="287"/>
      <c r="G104" s="23"/>
      <c r="H104" s="288" t="s">
        <v>91</v>
      </c>
      <c r="I104" s="23"/>
      <c r="J104" s="433"/>
      <c r="K104" s="428"/>
      <c r="L104" s="428"/>
      <c r="M104" s="428"/>
      <c r="N104" s="429"/>
      <c r="O104" s="79"/>
      <c r="P104" s="433"/>
      <c r="Q104" s="428"/>
      <c r="R104" s="429"/>
      <c r="S104" s="237"/>
      <c r="T104" s="234"/>
    </row>
    <row r="105" spans="1:20" ht="15" customHeight="1" x14ac:dyDescent="0.2">
      <c r="A105" s="199">
        <f>ROW()</f>
        <v>105</v>
      </c>
      <c r="B105" s="23"/>
      <c r="C105" s="448"/>
      <c r="D105" s="448"/>
      <c r="E105" s="23"/>
      <c r="F105" s="287"/>
      <c r="G105" s="23"/>
      <c r="H105" s="288" t="s">
        <v>91</v>
      </c>
      <c r="I105" s="23"/>
      <c r="J105" s="433"/>
      <c r="K105" s="428"/>
      <c r="L105" s="428"/>
      <c r="M105" s="428"/>
      <c r="N105" s="429"/>
      <c r="O105" s="79"/>
      <c r="P105" s="433"/>
      <c r="Q105" s="428"/>
      <c r="R105" s="429"/>
      <c r="S105" s="237"/>
      <c r="T105" s="234"/>
    </row>
    <row r="106" spans="1:20" ht="15" customHeight="1" x14ac:dyDescent="0.2">
      <c r="A106" s="199">
        <f>ROW()</f>
        <v>106</v>
      </c>
      <c r="B106" s="23"/>
      <c r="C106" s="448"/>
      <c r="D106" s="448"/>
      <c r="E106" s="23"/>
      <c r="F106" s="287"/>
      <c r="G106" s="23"/>
      <c r="H106" s="288" t="s">
        <v>91</v>
      </c>
      <c r="I106" s="23"/>
      <c r="J106" s="433"/>
      <c r="K106" s="428"/>
      <c r="L106" s="428"/>
      <c r="M106" s="428"/>
      <c r="N106" s="429"/>
      <c r="O106" s="79"/>
      <c r="P106" s="433"/>
      <c r="Q106" s="428"/>
      <c r="R106" s="429"/>
      <c r="S106" s="237"/>
      <c r="T106" s="234"/>
    </row>
    <row r="107" spans="1:20" ht="15" customHeight="1" x14ac:dyDescent="0.2">
      <c r="A107" s="199">
        <f>ROW()</f>
        <v>107</v>
      </c>
      <c r="B107" s="23"/>
      <c r="C107" s="448"/>
      <c r="D107" s="448"/>
      <c r="E107" s="23"/>
      <c r="F107" s="287"/>
      <c r="G107" s="23"/>
      <c r="H107" s="288" t="s">
        <v>91</v>
      </c>
      <c r="I107" s="23"/>
      <c r="J107" s="433"/>
      <c r="K107" s="428"/>
      <c r="L107" s="428"/>
      <c r="M107" s="428"/>
      <c r="N107" s="429"/>
      <c r="O107" s="79"/>
      <c r="P107" s="433"/>
      <c r="Q107" s="428"/>
      <c r="R107" s="429"/>
      <c r="S107" s="237"/>
      <c r="T107" s="234"/>
    </row>
    <row r="108" spans="1:20" ht="15" customHeight="1" x14ac:dyDescent="0.2">
      <c r="A108" s="199">
        <f>ROW()</f>
        <v>108</v>
      </c>
      <c r="B108" s="23"/>
      <c r="C108" s="448"/>
      <c r="D108" s="448"/>
      <c r="E108" s="23"/>
      <c r="F108" s="287"/>
      <c r="G108" s="23"/>
      <c r="H108" s="288" t="s">
        <v>91</v>
      </c>
      <c r="I108" s="23"/>
      <c r="J108" s="433"/>
      <c r="K108" s="428"/>
      <c r="L108" s="428"/>
      <c r="M108" s="428"/>
      <c r="N108" s="429"/>
      <c r="O108" s="79"/>
      <c r="P108" s="433"/>
      <c r="Q108" s="428"/>
      <c r="R108" s="429"/>
      <c r="S108" s="237"/>
      <c r="T108" s="234"/>
    </row>
    <row r="109" spans="1:20" ht="15" customHeight="1" x14ac:dyDescent="0.2">
      <c r="A109" s="199">
        <f>ROW()</f>
        <v>109</v>
      </c>
      <c r="B109" s="23"/>
      <c r="C109" s="448"/>
      <c r="D109" s="448"/>
      <c r="E109" s="23"/>
      <c r="F109" s="287"/>
      <c r="G109" s="23"/>
      <c r="H109" s="288" t="s">
        <v>91</v>
      </c>
      <c r="I109" s="23"/>
      <c r="J109" s="433"/>
      <c r="K109" s="428"/>
      <c r="L109" s="428"/>
      <c r="M109" s="428"/>
      <c r="N109" s="429"/>
      <c r="O109" s="79"/>
      <c r="P109" s="433"/>
      <c r="Q109" s="428"/>
      <c r="R109" s="429"/>
      <c r="S109" s="237"/>
      <c r="T109" s="234"/>
    </row>
    <row r="110" spans="1:20" ht="15" customHeight="1" x14ac:dyDescent="0.2">
      <c r="A110" s="199">
        <f>ROW()</f>
        <v>110</v>
      </c>
      <c r="B110" s="23"/>
      <c r="C110" s="448"/>
      <c r="D110" s="448"/>
      <c r="E110" s="23"/>
      <c r="F110" s="287"/>
      <c r="G110" s="23"/>
      <c r="H110" s="288" t="s">
        <v>91</v>
      </c>
      <c r="I110" s="23"/>
      <c r="J110" s="433"/>
      <c r="K110" s="428"/>
      <c r="L110" s="428"/>
      <c r="M110" s="428"/>
      <c r="N110" s="429"/>
      <c r="O110" s="79"/>
      <c r="P110" s="433"/>
      <c r="Q110" s="428"/>
      <c r="R110" s="429"/>
      <c r="S110" s="237"/>
      <c r="T110" s="234"/>
    </row>
    <row r="111" spans="1:20" ht="15" customHeight="1" x14ac:dyDescent="0.2">
      <c r="A111" s="199">
        <f>ROW()</f>
        <v>111</v>
      </c>
      <c r="B111" s="23"/>
      <c r="C111" s="448"/>
      <c r="D111" s="448"/>
      <c r="E111" s="23"/>
      <c r="F111" s="287"/>
      <c r="G111" s="23"/>
      <c r="H111" s="288" t="s">
        <v>91</v>
      </c>
      <c r="I111" s="23"/>
      <c r="J111" s="433"/>
      <c r="K111" s="428"/>
      <c r="L111" s="428"/>
      <c r="M111" s="428"/>
      <c r="N111" s="429"/>
      <c r="O111" s="79"/>
      <c r="P111" s="433"/>
      <c r="Q111" s="428"/>
      <c r="R111" s="429"/>
      <c r="S111" s="237"/>
      <c r="T111" s="234"/>
    </row>
    <row r="112" spans="1:20" ht="15" customHeight="1" x14ac:dyDescent="0.2">
      <c r="A112" s="199">
        <f>ROW()</f>
        <v>112</v>
      </c>
      <c r="B112" s="23"/>
      <c r="C112" s="448"/>
      <c r="D112" s="448"/>
      <c r="E112" s="23"/>
      <c r="F112" s="287"/>
      <c r="G112" s="23"/>
      <c r="H112" s="288" t="s">
        <v>91</v>
      </c>
      <c r="I112" s="23"/>
      <c r="J112" s="433"/>
      <c r="K112" s="428"/>
      <c r="L112" s="428"/>
      <c r="M112" s="428"/>
      <c r="N112" s="429"/>
      <c r="O112" s="79"/>
      <c r="P112" s="433"/>
      <c r="Q112" s="428"/>
      <c r="R112" s="429"/>
      <c r="S112" s="237"/>
      <c r="T112" s="234"/>
    </row>
    <row r="113" spans="1:20" ht="15" customHeight="1" x14ac:dyDescent="0.2">
      <c r="A113" s="199">
        <f>ROW()</f>
        <v>113</v>
      </c>
      <c r="B113" s="23"/>
      <c r="C113" s="448"/>
      <c r="D113" s="448"/>
      <c r="E113" s="23"/>
      <c r="F113" s="287"/>
      <c r="G113" s="23"/>
      <c r="H113" s="288" t="s">
        <v>91</v>
      </c>
      <c r="I113" s="23"/>
      <c r="J113" s="433"/>
      <c r="K113" s="428"/>
      <c r="L113" s="428"/>
      <c r="M113" s="428"/>
      <c r="N113" s="429"/>
      <c r="O113" s="79"/>
      <c r="P113" s="433"/>
      <c r="Q113" s="428"/>
      <c r="R113" s="429"/>
      <c r="S113" s="237"/>
      <c r="T113" s="234"/>
    </row>
    <row r="114" spans="1:20" ht="15" customHeight="1" x14ac:dyDescent="0.2">
      <c r="A114" s="199">
        <f>ROW()</f>
        <v>114</v>
      </c>
      <c r="B114" s="23"/>
      <c r="C114" s="448"/>
      <c r="D114" s="448"/>
      <c r="E114" s="23"/>
      <c r="F114" s="287"/>
      <c r="G114" s="23"/>
      <c r="H114" s="288" t="s">
        <v>91</v>
      </c>
      <c r="I114" s="23"/>
      <c r="J114" s="433"/>
      <c r="K114" s="428"/>
      <c r="L114" s="428"/>
      <c r="M114" s="428"/>
      <c r="N114" s="429"/>
      <c r="O114" s="79"/>
      <c r="P114" s="433"/>
      <c r="Q114" s="428"/>
      <c r="R114" s="429"/>
      <c r="S114" s="237"/>
      <c r="T114" s="234"/>
    </row>
    <row r="115" spans="1:20" ht="15" customHeight="1" x14ac:dyDescent="0.2">
      <c r="A115" s="199">
        <f>ROW()</f>
        <v>115</v>
      </c>
      <c r="B115" s="23"/>
      <c r="C115" s="448"/>
      <c r="D115" s="448"/>
      <c r="E115" s="23"/>
      <c r="F115" s="287"/>
      <c r="G115" s="23"/>
      <c r="H115" s="288" t="s">
        <v>91</v>
      </c>
      <c r="I115" s="23"/>
      <c r="J115" s="433"/>
      <c r="K115" s="428"/>
      <c r="L115" s="428"/>
      <c r="M115" s="428"/>
      <c r="N115" s="429"/>
      <c r="O115" s="79"/>
      <c r="P115" s="433"/>
      <c r="Q115" s="428"/>
      <c r="R115" s="429"/>
      <c r="S115" s="237"/>
      <c r="T115" s="234"/>
    </row>
    <row r="116" spans="1:20" ht="15" customHeight="1" x14ac:dyDescent="0.2">
      <c r="A116" s="199">
        <f>ROW()</f>
        <v>116</v>
      </c>
      <c r="B116" s="23"/>
      <c r="C116" s="448"/>
      <c r="D116" s="448"/>
      <c r="E116" s="23"/>
      <c r="F116" s="287"/>
      <c r="G116" s="23"/>
      <c r="H116" s="288" t="s">
        <v>91</v>
      </c>
      <c r="I116" s="23"/>
      <c r="J116" s="433"/>
      <c r="K116" s="428"/>
      <c r="L116" s="428"/>
      <c r="M116" s="428"/>
      <c r="N116" s="429"/>
      <c r="O116" s="79"/>
      <c r="P116" s="433"/>
      <c r="Q116" s="428"/>
      <c r="R116" s="429"/>
      <c r="S116" s="237"/>
      <c r="T116" s="234"/>
    </row>
    <row r="117" spans="1:20" ht="15" customHeight="1" x14ac:dyDescent="0.2">
      <c r="A117" s="199">
        <f>ROW()</f>
        <v>117</v>
      </c>
      <c r="B117" s="23"/>
      <c r="C117" s="448"/>
      <c r="D117" s="448"/>
      <c r="E117" s="23"/>
      <c r="F117" s="287"/>
      <c r="G117" s="23"/>
      <c r="H117" s="288" t="s">
        <v>91</v>
      </c>
      <c r="I117" s="23"/>
      <c r="J117" s="433"/>
      <c r="K117" s="428"/>
      <c r="L117" s="428"/>
      <c r="M117" s="428"/>
      <c r="N117" s="429"/>
      <c r="O117" s="79"/>
      <c r="P117" s="433"/>
      <c r="Q117" s="428"/>
      <c r="R117" s="429"/>
      <c r="S117" s="237"/>
      <c r="T117" s="234"/>
    </row>
    <row r="118" spans="1:20" ht="15" customHeight="1" x14ac:dyDescent="0.2">
      <c r="A118" s="199">
        <f>ROW()</f>
        <v>118</v>
      </c>
      <c r="B118" s="23"/>
      <c r="C118" s="448"/>
      <c r="D118" s="448"/>
      <c r="E118" s="23"/>
      <c r="F118" s="287"/>
      <c r="G118" s="23"/>
      <c r="H118" s="288" t="s">
        <v>91</v>
      </c>
      <c r="I118" s="23"/>
      <c r="J118" s="433"/>
      <c r="K118" s="428"/>
      <c r="L118" s="428"/>
      <c r="M118" s="428"/>
      <c r="N118" s="429"/>
      <c r="O118" s="79"/>
      <c r="P118" s="433"/>
      <c r="Q118" s="428"/>
      <c r="R118" s="429"/>
      <c r="S118" s="237"/>
      <c r="T118" s="234"/>
    </row>
    <row r="119" spans="1:20" ht="15" customHeight="1" x14ac:dyDescent="0.2">
      <c r="A119" s="199">
        <f>ROW()</f>
        <v>119</v>
      </c>
      <c r="B119" s="23"/>
      <c r="C119" s="448"/>
      <c r="D119" s="448"/>
      <c r="E119" s="23"/>
      <c r="F119" s="287"/>
      <c r="G119" s="23"/>
      <c r="H119" s="288" t="s">
        <v>91</v>
      </c>
      <c r="I119" s="23"/>
      <c r="J119" s="433"/>
      <c r="K119" s="428"/>
      <c r="L119" s="428"/>
      <c r="M119" s="428"/>
      <c r="N119" s="429"/>
      <c r="O119" s="79"/>
      <c r="P119" s="433"/>
      <c r="Q119" s="428"/>
      <c r="R119" s="429"/>
      <c r="S119" s="237"/>
      <c r="T119" s="234"/>
    </row>
    <row r="120" spans="1:20" ht="15" customHeight="1" x14ac:dyDescent="0.2">
      <c r="A120" s="199">
        <f>ROW()</f>
        <v>120</v>
      </c>
      <c r="B120" s="23"/>
      <c r="C120" s="448"/>
      <c r="D120" s="448"/>
      <c r="E120" s="23"/>
      <c r="F120" s="287"/>
      <c r="G120" s="23"/>
      <c r="H120" s="288" t="s">
        <v>91</v>
      </c>
      <c r="I120" s="23"/>
      <c r="J120" s="433"/>
      <c r="K120" s="428"/>
      <c r="L120" s="428"/>
      <c r="M120" s="428"/>
      <c r="N120" s="429"/>
      <c r="O120" s="79"/>
      <c r="P120" s="433"/>
      <c r="Q120" s="428"/>
      <c r="R120" s="429"/>
      <c r="S120" s="237"/>
      <c r="T120" s="234"/>
    </row>
    <row r="121" spans="1:20" ht="15" customHeight="1" x14ac:dyDescent="0.2">
      <c r="A121" s="199">
        <f>ROW()</f>
        <v>121</v>
      </c>
      <c r="B121" s="23"/>
      <c r="C121" s="448"/>
      <c r="D121" s="448"/>
      <c r="E121" s="23"/>
      <c r="F121" s="287"/>
      <c r="G121" s="23"/>
      <c r="H121" s="288" t="s">
        <v>91</v>
      </c>
      <c r="I121" s="23"/>
      <c r="J121" s="433"/>
      <c r="K121" s="428"/>
      <c r="L121" s="428"/>
      <c r="M121" s="428"/>
      <c r="N121" s="429"/>
      <c r="O121" s="79"/>
      <c r="P121" s="433"/>
      <c r="Q121" s="428"/>
      <c r="R121" s="429"/>
      <c r="S121" s="237"/>
      <c r="T121" s="234"/>
    </row>
    <row r="122" spans="1:20" ht="15" customHeight="1" x14ac:dyDescent="0.2">
      <c r="A122" s="199">
        <f>ROW()</f>
        <v>122</v>
      </c>
      <c r="B122" s="23"/>
      <c r="C122" s="448"/>
      <c r="D122" s="448"/>
      <c r="E122" s="23"/>
      <c r="F122" s="287"/>
      <c r="G122" s="23"/>
      <c r="H122" s="288" t="s">
        <v>91</v>
      </c>
      <c r="I122" s="23"/>
      <c r="J122" s="433"/>
      <c r="K122" s="428"/>
      <c r="L122" s="428"/>
      <c r="M122" s="428"/>
      <c r="N122" s="429"/>
      <c r="O122" s="79"/>
      <c r="P122" s="433"/>
      <c r="Q122" s="428"/>
      <c r="R122" s="429"/>
      <c r="S122" s="237"/>
      <c r="T122" s="234"/>
    </row>
    <row r="123" spans="1:20" ht="15" customHeight="1" x14ac:dyDescent="0.2">
      <c r="A123" s="199">
        <f>ROW()</f>
        <v>123</v>
      </c>
      <c r="B123" s="23"/>
      <c r="C123" s="448"/>
      <c r="D123" s="448"/>
      <c r="E123" s="23"/>
      <c r="F123" s="287"/>
      <c r="G123" s="23"/>
      <c r="H123" s="288" t="s">
        <v>91</v>
      </c>
      <c r="I123" s="23"/>
      <c r="J123" s="433"/>
      <c r="K123" s="428"/>
      <c r="L123" s="428"/>
      <c r="M123" s="428"/>
      <c r="N123" s="429"/>
      <c r="O123" s="79"/>
      <c r="P123" s="433"/>
      <c r="Q123" s="428"/>
      <c r="R123" s="429"/>
      <c r="S123" s="237"/>
      <c r="T123" s="234"/>
    </row>
    <row r="124" spans="1:20" ht="15" customHeight="1" x14ac:dyDescent="0.2">
      <c r="A124" s="199">
        <f>ROW()</f>
        <v>124</v>
      </c>
      <c r="B124" s="23"/>
      <c r="C124" s="448"/>
      <c r="D124" s="448"/>
      <c r="E124" s="23"/>
      <c r="F124" s="287"/>
      <c r="G124" s="23"/>
      <c r="H124" s="288" t="s">
        <v>91</v>
      </c>
      <c r="I124" s="23"/>
      <c r="J124" s="433"/>
      <c r="K124" s="428"/>
      <c r="L124" s="428"/>
      <c r="M124" s="428"/>
      <c r="N124" s="429"/>
      <c r="O124" s="79"/>
      <c r="P124" s="433"/>
      <c r="Q124" s="428"/>
      <c r="R124" s="429"/>
      <c r="S124" s="237"/>
      <c r="T124" s="234"/>
    </row>
    <row r="125" spans="1:20" ht="15" customHeight="1" x14ac:dyDescent="0.2">
      <c r="A125" s="199">
        <f>ROW()</f>
        <v>125</v>
      </c>
      <c r="B125" s="23"/>
      <c r="C125" s="448"/>
      <c r="D125" s="448"/>
      <c r="E125" s="23"/>
      <c r="F125" s="287"/>
      <c r="G125" s="23"/>
      <c r="H125" s="288" t="s">
        <v>91</v>
      </c>
      <c r="I125" s="23"/>
      <c r="J125" s="433"/>
      <c r="K125" s="428"/>
      <c r="L125" s="428"/>
      <c r="M125" s="428"/>
      <c r="N125" s="429"/>
      <c r="O125" s="79"/>
      <c r="P125" s="433"/>
      <c r="Q125" s="428"/>
      <c r="R125" s="429"/>
      <c r="S125" s="237"/>
      <c r="T125" s="234"/>
    </row>
    <row r="126" spans="1:20" ht="15" customHeight="1" x14ac:dyDescent="0.2">
      <c r="A126" s="199">
        <f>ROW()</f>
        <v>126</v>
      </c>
      <c r="B126" s="23"/>
      <c r="C126" s="448"/>
      <c r="D126" s="448"/>
      <c r="E126" s="23"/>
      <c r="F126" s="287"/>
      <c r="G126" s="23"/>
      <c r="H126" s="288" t="s">
        <v>91</v>
      </c>
      <c r="I126" s="23"/>
      <c r="J126" s="433"/>
      <c r="K126" s="428"/>
      <c r="L126" s="428"/>
      <c r="M126" s="428"/>
      <c r="N126" s="429"/>
      <c r="O126" s="79"/>
      <c r="P126" s="433"/>
      <c r="Q126" s="428"/>
      <c r="R126" s="429"/>
      <c r="S126" s="237"/>
      <c r="T126" s="234"/>
    </row>
    <row r="127" spans="1:20" ht="15" customHeight="1" x14ac:dyDescent="0.2">
      <c r="A127" s="199">
        <f>ROW()</f>
        <v>127</v>
      </c>
      <c r="B127" s="23"/>
      <c r="C127" s="448"/>
      <c r="D127" s="448"/>
      <c r="E127" s="23"/>
      <c r="F127" s="287"/>
      <c r="G127" s="23"/>
      <c r="H127" s="288" t="s">
        <v>91</v>
      </c>
      <c r="I127" s="23"/>
      <c r="J127" s="433"/>
      <c r="K127" s="428"/>
      <c r="L127" s="428"/>
      <c r="M127" s="428"/>
      <c r="N127" s="429"/>
      <c r="O127" s="79"/>
      <c r="P127" s="433"/>
      <c r="Q127" s="428"/>
      <c r="R127" s="429"/>
      <c r="S127" s="237"/>
      <c r="T127" s="234"/>
    </row>
    <row r="128" spans="1:20" ht="15" customHeight="1" x14ac:dyDescent="0.2">
      <c r="A128" s="199">
        <f>ROW()</f>
        <v>128</v>
      </c>
      <c r="B128" s="23"/>
      <c r="C128" s="448"/>
      <c r="D128" s="448"/>
      <c r="E128" s="23"/>
      <c r="F128" s="287"/>
      <c r="G128" s="23"/>
      <c r="H128" s="288" t="s">
        <v>91</v>
      </c>
      <c r="I128" s="23"/>
      <c r="J128" s="433"/>
      <c r="K128" s="428"/>
      <c r="L128" s="428"/>
      <c r="M128" s="428"/>
      <c r="N128" s="429"/>
      <c r="O128" s="79"/>
      <c r="P128" s="433"/>
      <c r="Q128" s="428"/>
      <c r="R128" s="429"/>
      <c r="S128" s="237"/>
      <c r="T128" s="234"/>
    </row>
    <row r="129" spans="1:26" ht="15" customHeight="1" x14ac:dyDescent="0.2">
      <c r="A129" s="199">
        <f>ROW()</f>
        <v>129</v>
      </c>
      <c r="B129" s="24"/>
      <c r="C129" s="329" t="s">
        <v>657</v>
      </c>
      <c r="D129" s="188"/>
      <c r="E129" s="188"/>
      <c r="F129" s="188"/>
      <c r="G129" s="188"/>
      <c r="H129" s="188"/>
      <c r="I129" s="188"/>
      <c r="J129" s="188"/>
      <c r="K129" s="188"/>
      <c r="L129" s="188"/>
      <c r="M129" s="188"/>
      <c r="N129" s="188"/>
      <c r="O129" s="188"/>
      <c r="P129" s="188"/>
      <c r="Q129" s="188"/>
      <c r="R129" s="188"/>
      <c r="S129" s="235"/>
      <c r="T129" s="234"/>
    </row>
    <row r="130" spans="1:26" ht="15.75" customHeight="1" x14ac:dyDescent="0.2">
      <c r="A130" s="200">
        <f>ROW()</f>
        <v>130</v>
      </c>
      <c r="B130" s="40"/>
      <c r="C130" s="39"/>
      <c r="D130" s="39"/>
      <c r="E130" s="40"/>
      <c r="F130" s="39"/>
      <c r="G130" s="40"/>
      <c r="H130" s="39"/>
      <c r="I130" s="40"/>
      <c r="J130" s="39"/>
      <c r="K130" s="40"/>
      <c r="L130" s="39"/>
      <c r="M130" s="40"/>
      <c r="N130" s="39"/>
      <c r="O130" s="40"/>
      <c r="P130" s="39"/>
      <c r="Q130" s="40"/>
      <c r="R130" s="109"/>
      <c r="S130" s="236" t="s">
        <v>564</v>
      </c>
      <c r="T130" s="234"/>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33"/>
      <c r="T132" s="234"/>
      <c r="U132"/>
      <c r="V132"/>
      <c r="W132"/>
      <c r="X132"/>
      <c r="Y132"/>
      <c r="Z132"/>
    </row>
    <row r="133" spans="1:26" s="10" customFormat="1" ht="16.5" customHeight="1" x14ac:dyDescent="0.25">
      <c r="A133" s="18"/>
      <c r="B133" s="21"/>
      <c r="C133" s="19"/>
      <c r="D133" s="19"/>
      <c r="E133" s="21"/>
      <c r="F133" s="19"/>
      <c r="G133" s="21"/>
      <c r="H133" s="19"/>
      <c r="I133" s="21"/>
      <c r="J133" s="21"/>
      <c r="K133" s="177" t="s">
        <v>191</v>
      </c>
      <c r="L133" s="379" t="str">
        <f>IF(NOT(ISBLANK('Annual CoverSheet'!$C$8)),'Annual CoverSheet'!$C$8,"")</f>
        <v>Airport Company</v>
      </c>
      <c r="M133" s="379"/>
      <c r="N133" s="379"/>
      <c r="O133" s="379"/>
      <c r="P133" s="379"/>
      <c r="Q133" s="379"/>
      <c r="R133" s="379"/>
      <c r="S133" s="191"/>
      <c r="T133" s="234"/>
      <c r="U133"/>
      <c r="V133"/>
      <c r="W133"/>
      <c r="X133"/>
      <c r="Y133"/>
      <c r="Z133"/>
    </row>
    <row r="134" spans="1:26" s="10" customFormat="1" ht="16.5" customHeight="1" x14ac:dyDescent="0.25">
      <c r="A134" s="18"/>
      <c r="B134" s="21"/>
      <c r="C134" s="19"/>
      <c r="D134" s="19"/>
      <c r="E134" s="21"/>
      <c r="F134" s="19"/>
      <c r="G134" s="21"/>
      <c r="H134" s="19"/>
      <c r="I134" s="21"/>
      <c r="J134" s="21"/>
      <c r="K134" s="177" t="s">
        <v>192</v>
      </c>
      <c r="L134" s="380">
        <f>IF(ISNUMBER(L3),L3,"")</f>
        <v>39903</v>
      </c>
      <c r="M134" s="380"/>
      <c r="N134" s="380"/>
      <c r="O134" s="380"/>
      <c r="P134" s="380"/>
      <c r="Q134" s="380"/>
      <c r="R134" s="380"/>
      <c r="S134" s="191"/>
      <c r="T134" s="234"/>
      <c r="U134"/>
      <c r="V134"/>
      <c r="W134"/>
      <c r="X134"/>
      <c r="Y134"/>
      <c r="Z134"/>
    </row>
    <row r="135" spans="1:26" s="13" customFormat="1" ht="30" customHeight="1" x14ac:dyDescent="0.25">
      <c r="A135" s="182" t="s">
        <v>680</v>
      </c>
      <c r="B135" s="294"/>
      <c r="C135" s="294"/>
      <c r="D135" s="294"/>
      <c r="E135" s="294"/>
      <c r="F135" s="294"/>
      <c r="G135" s="294"/>
      <c r="H135" s="294"/>
      <c r="I135" s="294"/>
      <c r="J135" s="294"/>
      <c r="K135" s="294"/>
      <c r="L135" s="294"/>
      <c r="M135" s="294"/>
      <c r="N135" s="294"/>
      <c r="O135" s="294"/>
      <c r="P135" s="294"/>
      <c r="Q135" s="294"/>
      <c r="R135" s="19"/>
      <c r="S135" s="191"/>
      <c r="T135" s="234"/>
      <c r="U135"/>
      <c r="V135"/>
      <c r="W135"/>
      <c r="X135"/>
      <c r="Y135"/>
      <c r="Z135"/>
    </row>
    <row r="136" spans="1:26" s="10" customFormat="1" x14ac:dyDescent="0.2">
      <c r="A136" s="198" t="s">
        <v>589</v>
      </c>
      <c r="B136" s="22" t="s">
        <v>686</v>
      </c>
      <c r="C136" s="19"/>
      <c r="D136" s="19"/>
      <c r="E136" s="19"/>
      <c r="F136" s="19"/>
      <c r="G136" s="19"/>
      <c r="H136" s="19"/>
      <c r="I136" s="19"/>
      <c r="J136" s="19"/>
      <c r="K136" s="19"/>
      <c r="L136" s="19"/>
      <c r="M136" s="19"/>
      <c r="N136" s="19"/>
      <c r="O136" s="19"/>
      <c r="P136" s="19"/>
      <c r="Q136" s="19"/>
      <c r="R136" s="19"/>
      <c r="S136" s="191"/>
      <c r="T136" s="234"/>
      <c r="U136"/>
      <c r="V136"/>
      <c r="W136"/>
      <c r="X136"/>
      <c r="Y136"/>
      <c r="Z136"/>
    </row>
    <row r="137" spans="1:26" ht="24.95" customHeight="1" x14ac:dyDescent="0.25">
      <c r="A137" s="199">
        <f>ROW()</f>
        <v>137</v>
      </c>
      <c r="B137" s="181" t="s">
        <v>497</v>
      </c>
      <c r="C137" s="23"/>
      <c r="D137" s="23"/>
      <c r="E137" s="23"/>
      <c r="F137" s="23"/>
      <c r="G137" s="23"/>
      <c r="H137" s="23"/>
      <c r="I137" s="23"/>
      <c r="J137" s="24"/>
      <c r="K137" s="23"/>
      <c r="L137" s="24"/>
      <c r="M137" s="23"/>
      <c r="N137" s="24"/>
      <c r="O137" s="23"/>
      <c r="P137" s="24"/>
      <c r="Q137" s="23"/>
      <c r="R137" s="108"/>
      <c r="S137" s="235"/>
      <c r="T137" s="234"/>
    </row>
    <row r="138" spans="1:26" ht="30" customHeight="1" x14ac:dyDescent="0.2">
      <c r="A138" s="199">
        <f>ROW()</f>
        <v>138</v>
      </c>
      <c r="B138" s="170"/>
      <c r="C138" s="170" t="s">
        <v>529</v>
      </c>
      <c r="D138" s="67"/>
      <c r="E138" s="66"/>
      <c r="F138" s="23"/>
      <c r="G138" s="23"/>
      <c r="H138" s="23"/>
      <c r="I138" s="23"/>
      <c r="J138" s="23"/>
      <c r="K138" s="66"/>
      <c r="L138" s="63"/>
      <c r="M138" s="63"/>
      <c r="N138" s="23"/>
      <c r="O138" s="23"/>
      <c r="P138" s="23"/>
      <c r="Q138" s="23"/>
      <c r="R138" s="23"/>
      <c r="S138" s="235"/>
      <c r="T138" s="234"/>
    </row>
    <row r="139" spans="1:26" ht="15" customHeight="1" x14ac:dyDescent="0.2">
      <c r="A139" s="199">
        <f>ROW()</f>
        <v>139</v>
      </c>
      <c r="B139" s="24"/>
      <c r="C139" s="381"/>
      <c r="D139" s="381"/>
      <c r="E139" s="381"/>
      <c r="F139" s="381"/>
      <c r="G139" s="381"/>
      <c r="H139" s="381"/>
      <c r="I139" s="381"/>
      <c r="J139" s="381"/>
      <c r="K139" s="381"/>
      <c r="L139" s="381"/>
      <c r="M139" s="381"/>
      <c r="N139" s="381"/>
      <c r="O139" s="381"/>
      <c r="P139" s="381"/>
      <c r="Q139" s="381"/>
      <c r="R139" s="381"/>
      <c r="S139" s="237"/>
      <c r="T139" s="234"/>
    </row>
    <row r="140" spans="1:26" ht="15" customHeight="1" x14ac:dyDescent="0.2">
      <c r="A140" s="199">
        <f>ROW()</f>
        <v>140</v>
      </c>
      <c r="B140" s="24"/>
      <c r="C140" s="381"/>
      <c r="D140" s="381"/>
      <c r="E140" s="381"/>
      <c r="F140" s="381"/>
      <c r="G140" s="381"/>
      <c r="H140" s="381"/>
      <c r="I140" s="381"/>
      <c r="J140" s="381"/>
      <c r="K140" s="381"/>
      <c r="L140" s="381"/>
      <c r="M140" s="381"/>
      <c r="N140" s="381"/>
      <c r="O140" s="381"/>
      <c r="P140" s="381"/>
      <c r="Q140" s="381"/>
      <c r="R140" s="381"/>
      <c r="S140" s="237"/>
      <c r="T140" s="234"/>
    </row>
    <row r="141" spans="1:26" ht="15" customHeight="1" x14ac:dyDescent="0.2">
      <c r="A141" s="199">
        <f>ROW()</f>
        <v>141</v>
      </c>
      <c r="B141" s="24"/>
      <c r="C141" s="381"/>
      <c r="D141" s="381"/>
      <c r="E141" s="381"/>
      <c r="F141" s="381"/>
      <c r="G141" s="381"/>
      <c r="H141" s="381"/>
      <c r="I141" s="381"/>
      <c r="J141" s="381"/>
      <c r="K141" s="381"/>
      <c r="L141" s="381"/>
      <c r="M141" s="381"/>
      <c r="N141" s="381"/>
      <c r="O141" s="381"/>
      <c r="P141" s="381"/>
      <c r="Q141" s="381"/>
      <c r="R141" s="381"/>
      <c r="S141" s="237"/>
      <c r="T141" s="234"/>
    </row>
    <row r="142" spans="1:26" ht="15" customHeight="1" x14ac:dyDescent="0.2">
      <c r="A142" s="199">
        <f>ROW()</f>
        <v>142</v>
      </c>
      <c r="B142" s="24"/>
      <c r="C142" s="381"/>
      <c r="D142" s="381"/>
      <c r="E142" s="381"/>
      <c r="F142" s="381"/>
      <c r="G142" s="381"/>
      <c r="H142" s="381"/>
      <c r="I142" s="381"/>
      <c r="J142" s="381"/>
      <c r="K142" s="381"/>
      <c r="L142" s="381"/>
      <c r="M142" s="381"/>
      <c r="N142" s="381"/>
      <c r="O142" s="381"/>
      <c r="P142" s="381"/>
      <c r="Q142" s="381"/>
      <c r="R142" s="381"/>
      <c r="S142" s="237"/>
      <c r="T142" s="234"/>
    </row>
    <row r="143" spans="1:26" ht="15" customHeight="1" x14ac:dyDescent="0.2">
      <c r="A143" s="199">
        <f>ROW()</f>
        <v>143</v>
      </c>
      <c r="B143" s="24"/>
      <c r="C143" s="381"/>
      <c r="D143" s="381"/>
      <c r="E143" s="381"/>
      <c r="F143" s="381"/>
      <c r="G143" s="381"/>
      <c r="H143" s="381"/>
      <c r="I143" s="381"/>
      <c r="J143" s="381"/>
      <c r="K143" s="381"/>
      <c r="L143" s="381"/>
      <c r="M143" s="381"/>
      <c r="N143" s="381"/>
      <c r="O143" s="381"/>
      <c r="P143" s="381"/>
      <c r="Q143" s="381"/>
      <c r="R143" s="381"/>
      <c r="S143" s="237"/>
      <c r="T143" s="234"/>
    </row>
    <row r="144" spans="1:26" ht="15" customHeight="1" x14ac:dyDescent="0.2">
      <c r="A144" s="199">
        <f>ROW()</f>
        <v>144</v>
      </c>
      <c r="B144" s="24"/>
      <c r="C144" s="381"/>
      <c r="D144" s="381"/>
      <c r="E144" s="381"/>
      <c r="F144" s="381"/>
      <c r="G144" s="381"/>
      <c r="H144" s="381"/>
      <c r="I144" s="381"/>
      <c r="J144" s="381"/>
      <c r="K144" s="381"/>
      <c r="L144" s="381"/>
      <c r="M144" s="381"/>
      <c r="N144" s="381"/>
      <c r="O144" s="381"/>
      <c r="P144" s="381"/>
      <c r="Q144" s="381"/>
      <c r="R144" s="381"/>
      <c r="S144" s="237"/>
      <c r="T144" s="234"/>
    </row>
    <row r="145" spans="1:20" ht="15" customHeight="1" x14ac:dyDescent="0.2">
      <c r="A145" s="199">
        <f>ROW()</f>
        <v>145</v>
      </c>
      <c r="B145" s="24"/>
      <c r="C145" s="381"/>
      <c r="D145" s="381"/>
      <c r="E145" s="381"/>
      <c r="F145" s="381"/>
      <c r="G145" s="381"/>
      <c r="H145" s="381"/>
      <c r="I145" s="381"/>
      <c r="J145" s="381"/>
      <c r="K145" s="381"/>
      <c r="L145" s="381"/>
      <c r="M145" s="381"/>
      <c r="N145" s="381"/>
      <c r="O145" s="381"/>
      <c r="P145" s="381"/>
      <c r="Q145" s="381"/>
      <c r="R145" s="381"/>
      <c r="S145" s="237"/>
      <c r="T145" s="234"/>
    </row>
    <row r="146" spans="1:20" ht="15" customHeight="1" x14ac:dyDescent="0.2">
      <c r="A146" s="199">
        <f>ROW()</f>
        <v>146</v>
      </c>
      <c r="B146" s="24"/>
      <c r="C146" s="381"/>
      <c r="D146" s="381"/>
      <c r="E146" s="381"/>
      <c r="F146" s="381"/>
      <c r="G146" s="381"/>
      <c r="H146" s="381"/>
      <c r="I146" s="381"/>
      <c r="J146" s="381"/>
      <c r="K146" s="381"/>
      <c r="L146" s="381"/>
      <c r="M146" s="381"/>
      <c r="N146" s="381"/>
      <c r="O146" s="381"/>
      <c r="P146" s="381"/>
      <c r="Q146" s="381"/>
      <c r="R146" s="381"/>
      <c r="S146" s="237"/>
      <c r="T146" s="234"/>
    </row>
    <row r="147" spans="1:20" ht="15" customHeight="1" x14ac:dyDescent="0.2">
      <c r="A147" s="199">
        <f>ROW()</f>
        <v>147</v>
      </c>
      <c r="B147" s="24"/>
      <c r="C147" s="381"/>
      <c r="D147" s="381"/>
      <c r="E147" s="381"/>
      <c r="F147" s="381"/>
      <c r="G147" s="381"/>
      <c r="H147" s="381"/>
      <c r="I147" s="381"/>
      <c r="J147" s="381"/>
      <c r="K147" s="381"/>
      <c r="L147" s="381"/>
      <c r="M147" s="381"/>
      <c r="N147" s="381"/>
      <c r="O147" s="381"/>
      <c r="P147" s="381"/>
      <c r="Q147" s="381"/>
      <c r="R147" s="381"/>
      <c r="S147" s="237"/>
      <c r="T147" s="234"/>
    </row>
    <row r="148" spans="1:20" ht="15" customHeight="1" x14ac:dyDescent="0.2">
      <c r="A148" s="199">
        <f>ROW()</f>
        <v>148</v>
      </c>
      <c r="B148" s="24"/>
      <c r="C148" s="381"/>
      <c r="D148" s="381"/>
      <c r="E148" s="381"/>
      <c r="F148" s="381"/>
      <c r="G148" s="381"/>
      <c r="H148" s="381"/>
      <c r="I148" s="381"/>
      <c r="J148" s="381"/>
      <c r="K148" s="381"/>
      <c r="L148" s="381"/>
      <c r="M148" s="381"/>
      <c r="N148" s="381"/>
      <c r="O148" s="381"/>
      <c r="P148" s="381"/>
      <c r="Q148" s="381"/>
      <c r="R148" s="381"/>
      <c r="S148" s="237"/>
      <c r="T148" s="234"/>
    </row>
    <row r="149" spans="1:20" ht="15" customHeight="1" x14ac:dyDescent="0.2">
      <c r="A149" s="199">
        <f>ROW()</f>
        <v>149</v>
      </c>
      <c r="B149" s="24"/>
      <c r="C149" s="381"/>
      <c r="D149" s="381"/>
      <c r="E149" s="381"/>
      <c r="F149" s="381"/>
      <c r="G149" s="381"/>
      <c r="H149" s="381"/>
      <c r="I149" s="381"/>
      <c r="J149" s="381"/>
      <c r="K149" s="381"/>
      <c r="L149" s="381"/>
      <c r="M149" s="381"/>
      <c r="N149" s="381"/>
      <c r="O149" s="381"/>
      <c r="P149" s="381"/>
      <c r="Q149" s="381"/>
      <c r="R149" s="381"/>
      <c r="S149" s="237"/>
      <c r="T149" s="234"/>
    </row>
    <row r="150" spans="1:20" ht="15" customHeight="1" x14ac:dyDescent="0.2">
      <c r="A150" s="199">
        <f>ROW()</f>
        <v>150</v>
      </c>
      <c r="B150" s="24"/>
      <c r="C150" s="381"/>
      <c r="D150" s="381"/>
      <c r="E150" s="381"/>
      <c r="F150" s="381"/>
      <c r="G150" s="381"/>
      <c r="H150" s="381"/>
      <c r="I150" s="381"/>
      <c r="J150" s="381"/>
      <c r="K150" s="381"/>
      <c r="L150" s="381"/>
      <c r="M150" s="381"/>
      <c r="N150" s="381"/>
      <c r="O150" s="381"/>
      <c r="P150" s="381"/>
      <c r="Q150" s="381"/>
      <c r="R150" s="381"/>
      <c r="S150" s="237"/>
      <c r="T150" s="234"/>
    </row>
    <row r="151" spans="1:20" ht="15" customHeight="1" x14ac:dyDescent="0.2">
      <c r="A151" s="199">
        <f>ROW()</f>
        <v>151</v>
      </c>
      <c r="B151" s="24"/>
      <c r="C151" s="381"/>
      <c r="D151" s="381"/>
      <c r="E151" s="381"/>
      <c r="F151" s="381"/>
      <c r="G151" s="381"/>
      <c r="H151" s="381"/>
      <c r="I151" s="381"/>
      <c r="J151" s="381"/>
      <c r="K151" s="381"/>
      <c r="L151" s="381"/>
      <c r="M151" s="381"/>
      <c r="N151" s="381"/>
      <c r="O151" s="381"/>
      <c r="P151" s="381"/>
      <c r="Q151" s="381"/>
      <c r="R151" s="381"/>
      <c r="S151" s="237"/>
      <c r="T151" s="234"/>
    </row>
    <row r="152" spans="1:20" ht="15" customHeight="1" x14ac:dyDescent="0.2">
      <c r="A152" s="199">
        <f>ROW()</f>
        <v>152</v>
      </c>
      <c r="B152" s="24"/>
      <c r="C152" s="381"/>
      <c r="D152" s="381"/>
      <c r="E152" s="381"/>
      <c r="F152" s="381"/>
      <c r="G152" s="381"/>
      <c r="H152" s="381"/>
      <c r="I152" s="381"/>
      <c r="J152" s="381"/>
      <c r="K152" s="381"/>
      <c r="L152" s="381"/>
      <c r="M152" s="381"/>
      <c r="N152" s="381"/>
      <c r="O152" s="381"/>
      <c r="P152" s="381"/>
      <c r="Q152" s="381"/>
      <c r="R152" s="381"/>
      <c r="S152" s="237"/>
      <c r="T152" s="234"/>
    </row>
    <row r="153" spans="1:20" ht="15" customHeight="1" x14ac:dyDescent="0.2">
      <c r="A153" s="199">
        <f>ROW()</f>
        <v>153</v>
      </c>
      <c r="B153" s="24"/>
      <c r="C153" s="381"/>
      <c r="D153" s="381"/>
      <c r="E153" s="381"/>
      <c r="F153" s="381"/>
      <c r="G153" s="381"/>
      <c r="H153" s="381"/>
      <c r="I153" s="381"/>
      <c r="J153" s="381"/>
      <c r="K153" s="381"/>
      <c r="L153" s="381"/>
      <c r="M153" s="381"/>
      <c r="N153" s="381"/>
      <c r="O153" s="381"/>
      <c r="P153" s="381"/>
      <c r="Q153" s="381"/>
      <c r="R153" s="381"/>
      <c r="S153" s="237"/>
      <c r="T153" s="234"/>
    </row>
    <row r="154" spans="1:20" ht="15" customHeight="1" x14ac:dyDescent="0.2">
      <c r="A154" s="199">
        <f>ROW()</f>
        <v>154</v>
      </c>
      <c r="B154" s="24"/>
      <c r="C154" s="381"/>
      <c r="D154" s="381"/>
      <c r="E154" s="381"/>
      <c r="F154" s="381"/>
      <c r="G154" s="381"/>
      <c r="H154" s="381"/>
      <c r="I154" s="381"/>
      <c r="J154" s="381"/>
      <c r="K154" s="381"/>
      <c r="L154" s="381"/>
      <c r="M154" s="381"/>
      <c r="N154" s="381"/>
      <c r="O154" s="381"/>
      <c r="P154" s="381"/>
      <c r="Q154" s="381"/>
      <c r="R154" s="381"/>
      <c r="S154" s="237"/>
      <c r="T154" s="234"/>
    </row>
    <row r="155" spans="1:20" ht="15" customHeight="1" x14ac:dyDescent="0.2">
      <c r="A155" s="199">
        <f>ROW()</f>
        <v>155</v>
      </c>
      <c r="B155" s="24"/>
      <c r="C155" s="381"/>
      <c r="D155" s="381"/>
      <c r="E155" s="381"/>
      <c r="F155" s="381"/>
      <c r="G155" s="381"/>
      <c r="H155" s="381"/>
      <c r="I155" s="381"/>
      <c r="J155" s="381"/>
      <c r="K155" s="381"/>
      <c r="L155" s="381"/>
      <c r="M155" s="381"/>
      <c r="N155" s="381"/>
      <c r="O155" s="381"/>
      <c r="P155" s="381"/>
      <c r="Q155" s="381"/>
      <c r="R155" s="381"/>
      <c r="S155" s="237"/>
      <c r="T155" s="234"/>
    </row>
    <row r="156" spans="1:20" ht="15" customHeight="1" x14ac:dyDescent="0.2">
      <c r="A156" s="199">
        <f>ROW()</f>
        <v>156</v>
      </c>
      <c r="B156" s="24"/>
      <c r="C156" s="381"/>
      <c r="D156" s="381"/>
      <c r="E156" s="381"/>
      <c r="F156" s="381"/>
      <c r="G156" s="381"/>
      <c r="H156" s="381"/>
      <c r="I156" s="381"/>
      <c r="J156" s="381"/>
      <c r="K156" s="381"/>
      <c r="L156" s="381"/>
      <c r="M156" s="381"/>
      <c r="N156" s="381"/>
      <c r="O156" s="381"/>
      <c r="P156" s="381"/>
      <c r="Q156" s="381"/>
      <c r="R156" s="381"/>
      <c r="S156" s="237"/>
      <c r="T156" s="234"/>
    </row>
    <row r="157" spans="1:20" ht="15" customHeight="1" x14ac:dyDescent="0.2">
      <c r="A157" s="199">
        <f>ROW()</f>
        <v>157</v>
      </c>
      <c r="B157" s="24"/>
      <c r="C157" s="381"/>
      <c r="D157" s="381"/>
      <c r="E157" s="381"/>
      <c r="F157" s="381"/>
      <c r="G157" s="381"/>
      <c r="H157" s="381"/>
      <c r="I157" s="381"/>
      <c r="J157" s="381"/>
      <c r="K157" s="381"/>
      <c r="L157" s="381"/>
      <c r="M157" s="381"/>
      <c r="N157" s="381"/>
      <c r="O157" s="381"/>
      <c r="P157" s="381"/>
      <c r="Q157" s="381"/>
      <c r="R157" s="381"/>
      <c r="S157" s="237"/>
      <c r="T157" s="234"/>
    </row>
    <row r="158" spans="1:20" ht="15" customHeight="1" x14ac:dyDescent="0.2">
      <c r="A158" s="199">
        <f>ROW()</f>
        <v>158</v>
      </c>
      <c r="B158" s="24"/>
      <c r="C158" s="381"/>
      <c r="D158" s="381"/>
      <c r="E158" s="381"/>
      <c r="F158" s="381"/>
      <c r="G158" s="381"/>
      <c r="H158" s="381"/>
      <c r="I158" s="381"/>
      <c r="J158" s="381"/>
      <c r="K158" s="381"/>
      <c r="L158" s="381"/>
      <c r="M158" s="381"/>
      <c r="N158" s="381"/>
      <c r="O158" s="381"/>
      <c r="P158" s="381"/>
      <c r="Q158" s="381"/>
      <c r="R158" s="381"/>
      <c r="S158" s="237"/>
      <c r="T158" s="234"/>
    </row>
    <row r="159" spans="1:20" ht="15" customHeight="1" x14ac:dyDescent="0.2">
      <c r="A159" s="199">
        <f>ROW()</f>
        <v>159</v>
      </c>
      <c r="B159" s="24"/>
      <c r="C159" s="381"/>
      <c r="D159" s="381"/>
      <c r="E159" s="381"/>
      <c r="F159" s="381"/>
      <c r="G159" s="381"/>
      <c r="H159" s="381"/>
      <c r="I159" s="381"/>
      <c r="J159" s="381"/>
      <c r="K159" s="381"/>
      <c r="L159" s="381"/>
      <c r="M159" s="381"/>
      <c r="N159" s="381"/>
      <c r="O159" s="381"/>
      <c r="P159" s="381"/>
      <c r="Q159" s="381"/>
      <c r="R159" s="381"/>
      <c r="S159" s="237"/>
      <c r="T159" s="234"/>
    </row>
    <row r="160" spans="1:20" ht="15" customHeight="1" x14ac:dyDescent="0.2">
      <c r="A160" s="199">
        <f>ROW()</f>
        <v>160</v>
      </c>
      <c r="B160" s="24"/>
      <c r="C160" s="381"/>
      <c r="D160" s="381"/>
      <c r="E160" s="381"/>
      <c r="F160" s="381"/>
      <c r="G160" s="381"/>
      <c r="H160" s="381"/>
      <c r="I160" s="381"/>
      <c r="J160" s="381"/>
      <c r="K160" s="381"/>
      <c r="L160" s="381"/>
      <c r="M160" s="381"/>
      <c r="N160" s="381"/>
      <c r="O160" s="381"/>
      <c r="P160" s="381"/>
      <c r="Q160" s="381"/>
      <c r="R160" s="381"/>
      <c r="S160" s="237"/>
      <c r="T160" s="234"/>
    </row>
    <row r="161" spans="1:20" ht="15" customHeight="1" x14ac:dyDescent="0.2">
      <c r="A161" s="199">
        <f>ROW()</f>
        <v>161</v>
      </c>
      <c r="B161" s="24"/>
      <c r="C161" s="381"/>
      <c r="D161" s="381"/>
      <c r="E161" s="381"/>
      <c r="F161" s="381"/>
      <c r="G161" s="381"/>
      <c r="H161" s="381"/>
      <c r="I161" s="381"/>
      <c r="J161" s="381"/>
      <c r="K161" s="381"/>
      <c r="L161" s="381"/>
      <c r="M161" s="381"/>
      <c r="N161" s="381"/>
      <c r="O161" s="381"/>
      <c r="P161" s="381"/>
      <c r="Q161" s="381"/>
      <c r="R161" s="381"/>
      <c r="S161" s="237"/>
      <c r="T161" s="234"/>
    </row>
    <row r="162" spans="1:20" ht="15" customHeight="1" x14ac:dyDescent="0.2">
      <c r="A162" s="199">
        <f>ROW()</f>
        <v>162</v>
      </c>
      <c r="B162" s="24"/>
      <c r="C162" s="381"/>
      <c r="D162" s="381"/>
      <c r="E162" s="381"/>
      <c r="F162" s="381"/>
      <c r="G162" s="381"/>
      <c r="H162" s="381"/>
      <c r="I162" s="381"/>
      <c r="J162" s="381"/>
      <c r="K162" s="381"/>
      <c r="L162" s="381"/>
      <c r="M162" s="381"/>
      <c r="N162" s="381"/>
      <c r="O162" s="381"/>
      <c r="P162" s="381"/>
      <c r="Q162" s="381"/>
      <c r="R162" s="381"/>
      <c r="S162" s="237"/>
      <c r="T162" s="234"/>
    </row>
    <row r="163" spans="1:20" ht="15" customHeight="1" x14ac:dyDescent="0.2">
      <c r="A163" s="199">
        <f>ROW()</f>
        <v>163</v>
      </c>
      <c r="B163" s="24"/>
      <c r="C163" s="381"/>
      <c r="D163" s="381"/>
      <c r="E163" s="381"/>
      <c r="F163" s="381"/>
      <c r="G163" s="381"/>
      <c r="H163" s="381"/>
      <c r="I163" s="381"/>
      <c r="J163" s="381"/>
      <c r="K163" s="381"/>
      <c r="L163" s="381"/>
      <c r="M163" s="381"/>
      <c r="N163" s="381"/>
      <c r="O163" s="381"/>
      <c r="P163" s="381"/>
      <c r="Q163" s="381"/>
      <c r="R163" s="381"/>
      <c r="S163" s="237"/>
      <c r="T163" s="234"/>
    </row>
    <row r="164" spans="1:20" ht="15" customHeight="1" x14ac:dyDescent="0.2">
      <c r="A164" s="199">
        <f>ROW()</f>
        <v>164</v>
      </c>
      <c r="B164" s="24"/>
      <c r="C164" s="381"/>
      <c r="D164" s="381"/>
      <c r="E164" s="381"/>
      <c r="F164" s="381"/>
      <c r="G164" s="381"/>
      <c r="H164" s="381"/>
      <c r="I164" s="381"/>
      <c r="J164" s="381"/>
      <c r="K164" s="381"/>
      <c r="L164" s="381"/>
      <c r="M164" s="381"/>
      <c r="N164" s="381"/>
      <c r="O164" s="381"/>
      <c r="P164" s="381"/>
      <c r="Q164" s="381"/>
      <c r="R164" s="381"/>
      <c r="S164" s="237"/>
      <c r="T164" s="234"/>
    </row>
    <row r="165" spans="1:20" x14ac:dyDescent="0.2">
      <c r="A165" s="200">
        <f>ROW()</f>
        <v>165</v>
      </c>
      <c r="B165" s="40"/>
      <c r="C165" s="39"/>
      <c r="D165" s="39"/>
      <c r="E165" s="40"/>
      <c r="F165" s="39"/>
      <c r="G165" s="40"/>
      <c r="H165" s="39"/>
      <c r="I165" s="40"/>
      <c r="J165" s="39"/>
      <c r="K165" s="40"/>
      <c r="L165" s="39"/>
      <c r="M165" s="40"/>
      <c r="N165" s="39"/>
      <c r="O165" s="40"/>
      <c r="P165" s="39"/>
      <c r="Q165" s="40"/>
      <c r="R165" s="39"/>
      <c r="S165" s="236" t="s">
        <v>565</v>
      </c>
      <c r="T165" s="234"/>
    </row>
  </sheetData>
  <sheetProtection formatColumns="0" formatRows="0"/>
  <mergeCells count="279">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C139:R164"/>
    <mergeCell ref="L133:R133"/>
    <mergeCell ref="L134:R134"/>
    <mergeCell ref="C127:D127"/>
    <mergeCell ref="J127:N127"/>
    <mergeCell ref="P127:R127"/>
    <mergeCell ref="C128:D128"/>
    <mergeCell ref="J128:N128"/>
    <mergeCell ref="P128:R128"/>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allowBlank="1" showInputMessage="1" promptTitle="Short text entry cell" prompt=" " sqref="F30:F54 P30:R54 J30:N54 C30:D54 J64:N128 P64:R128 F64:F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5"/>
    <pageSetUpPr fitToPage="1"/>
  </sheetPr>
  <dimension ref="A1:Z196"/>
  <sheetViews>
    <sheetView showGridLines="0" view="pageBreakPreview" zoomScaleNormal="100" zoomScaleSheetLayoutView="100" workbookViewId="0"/>
  </sheetViews>
  <sheetFormatPr defaultRowHeight="12.75" x14ac:dyDescent="0.2"/>
  <cols>
    <col min="1" max="2" width="3.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33"/>
      <c r="T1" s="234"/>
      <c r="U1"/>
      <c r="V1"/>
      <c r="W1"/>
      <c r="X1"/>
      <c r="Y1"/>
      <c r="Z1"/>
    </row>
    <row r="2" spans="1:26" s="10" customFormat="1" ht="16.5" customHeight="1" x14ac:dyDescent="0.25">
      <c r="A2" s="18"/>
      <c r="B2" s="21"/>
      <c r="C2" s="19"/>
      <c r="D2" s="19"/>
      <c r="E2" s="21"/>
      <c r="F2" s="19"/>
      <c r="G2" s="21"/>
      <c r="H2" s="19"/>
      <c r="I2" s="21"/>
      <c r="J2" s="19"/>
      <c r="K2" s="177" t="s">
        <v>191</v>
      </c>
      <c r="L2" s="379" t="str">
        <f>IF(NOT(ISBLANK('Annual CoverSheet'!$C$8)),'Annual CoverSheet'!$C$8,"")</f>
        <v>Airport Company</v>
      </c>
      <c r="M2" s="379"/>
      <c r="N2" s="379"/>
      <c r="O2" s="379"/>
      <c r="P2" s="379"/>
      <c r="Q2" s="379"/>
      <c r="R2" s="379"/>
      <c r="S2" s="191"/>
      <c r="T2" s="234"/>
      <c r="U2"/>
      <c r="V2"/>
      <c r="W2"/>
      <c r="X2"/>
      <c r="Y2"/>
      <c r="Z2"/>
    </row>
    <row r="3" spans="1:26" s="10" customFormat="1" ht="16.5" customHeight="1" x14ac:dyDescent="0.25">
      <c r="A3" s="18"/>
      <c r="B3" s="21"/>
      <c r="C3" s="19"/>
      <c r="D3" s="19"/>
      <c r="E3" s="21"/>
      <c r="F3" s="19"/>
      <c r="G3" s="21"/>
      <c r="H3" s="19"/>
      <c r="I3" s="21"/>
      <c r="J3" s="19"/>
      <c r="K3" s="177" t="s">
        <v>192</v>
      </c>
      <c r="L3" s="380">
        <f>IF(ISNUMBER('Annual CoverSheet'!$C$12),'Annual CoverSheet'!$C$12,"")</f>
        <v>40633</v>
      </c>
      <c r="M3" s="380"/>
      <c r="N3" s="380"/>
      <c r="O3" s="380"/>
      <c r="P3" s="380"/>
      <c r="Q3" s="380"/>
      <c r="R3" s="380"/>
      <c r="S3" s="191"/>
      <c r="T3" s="234"/>
      <c r="U3"/>
      <c r="V3"/>
      <c r="W3"/>
      <c r="X3"/>
      <c r="Y3"/>
      <c r="Z3"/>
    </row>
    <row r="4" spans="1:26" s="10" customFormat="1" ht="20.25" customHeight="1" x14ac:dyDescent="0.25">
      <c r="A4" s="165" t="s">
        <v>451</v>
      </c>
      <c r="B4" s="19"/>
      <c r="C4" s="19"/>
      <c r="D4" s="19"/>
      <c r="E4" s="19"/>
      <c r="F4" s="19"/>
      <c r="G4" s="19"/>
      <c r="H4" s="19"/>
      <c r="I4" s="19"/>
      <c r="J4" s="19"/>
      <c r="K4" s="19"/>
      <c r="L4" s="19"/>
      <c r="M4" s="19"/>
      <c r="N4" s="19"/>
      <c r="O4" s="19"/>
      <c r="P4" s="19"/>
      <c r="Q4" s="19"/>
      <c r="R4" s="19"/>
      <c r="S4" s="191"/>
      <c r="T4" s="234"/>
      <c r="U4"/>
      <c r="V4"/>
      <c r="W4"/>
      <c r="X4"/>
      <c r="Y4"/>
      <c r="Z4"/>
    </row>
    <row r="5" spans="1:26" s="10" customFormat="1" x14ac:dyDescent="0.2">
      <c r="A5" s="198" t="s">
        <v>589</v>
      </c>
      <c r="B5" s="22" t="s">
        <v>686</v>
      </c>
      <c r="C5" s="19"/>
      <c r="D5" s="19"/>
      <c r="E5" s="19"/>
      <c r="F5" s="19"/>
      <c r="G5" s="19"/>
      <c r="H5" s="19"/>
      <c r="I5" s="19"/>
      <c r="J5" s="19"/>
      <c r="K5" s="19"/>
      <c r="L5" s="19"/>
      <c r="M5" s="19"/>
      <c r="N5" s="19"/>
      <c r="O5" s="19"/>
      <c r="P5" s="19"/>
      <c r="Q5" s="19"/>
      <c r="R5" s="19"/>
      <c r="S5" s="191"/>
      <c r="T5" s="234"/>
      <c r="U5"/>
      <c r="V5"/>
      <c r="W5"/>
      <c r="X5"/>
      <c r="Y5"/>
      <c r="Z5"/>
    </row>
    <row r="6" spans="1:26" ht="24.95" customHeight="1" x14ac:dyDescent="0.25">
      <c r="A6" s="199">
        <f>ROW()</f>
        <v>6</v>
      </c>
      <c r="B6" s="181" t="s">
        <v>496</v>
      </c>
      <c r="C6" s="188"/>
      <c r="D6" s="24"/>
      <c r="E6" s="23"/>
      <c r="F6" s="24"/>
      <c r="G6" s="23"/>
      <c r="H6" s="24"/>
      <c r="I6" s="23"/>
      <c r="J6" s="24"/>
      <c r="K6" s="23"/>
      <c r="L6" s="24"/>
      <c r="M6" s="23"/>
      <c r="N6" s="24"/>
      <c r="O6" s="23"/>
      <c r="P6" s="24"/>
      <c r="Q6" s="23"/>
      <c r="R6" s="28" t="s">
        <v>257</v>
      </c>
      <c r="S6" s="235"/>
      <c r="T6" s="234"/>
    </row>
    <row r="7" spans="1:26" ht="50.1" customHeight="1" x14ac:dyDescent="0.2">
      <c r="A7" s="199">
        <f>ROW()</f>
        <v>7</v>
      </c>
      <c r="B7" s="23"/>
      <c r="C7" s="24"/>
      <c r="D7" s="24"/>
      <c r="E7" s="23"/>
      <c r="F7" s="24"/>
      <c r="G7" s="23"/>
      <c r="H7" s="42" t="s">
        <v>326</v>
      </c>
      <c r="I7" s="23"/>
      <c r="J7" s="42" t="s">
        <v>313</v>
      </c>
      <c r="K7" s="23"/>
      <c r="L7" s="42" t="s">
        <v>336</v>
      </c>
      <c r="M7" s="23"/>
      <c r="N7" s="42" t="s">
        <v>123</v>
      </c>
      <c r="O7" s="23"/>
      <c r="P7" s="42" t="s">
        <v>46</v>
      </c>
      <c r="Q7" s="23"/>
      <c r="R7" s="42" t="s">
        <v>193</v>
      </c>
      <c r="S7" s="235"/>
      <c r="T7" s="234"/>
    </row>
    <row r="8" spans="1:26" ht="15" customHeight="1" x14ac:dyDescent="0.2">
      <c r="A8" s="199">
        <f>ROW()</f>
        <v>8</v>
      </c>
      <c r="B8" s="23"/>
      <c r="C8" s="172" t="s">
        <v>295</v>
      </c>
      <c r="D8" s="24"/>
      <c r="E8" s="23"/>
      <c r="F8" s="24"/>
      <c r="G8" s="23"/>
      <c r="H8" s="24"/>
      <c r="I8" s="23"/>
      <c r="J8" s="24"/>
      <c r="K8" s="23"/>
      <c r="L8" s="24"/>
      <c r="M8" s="23"/>
      <c r="N8" s="24"/>
      <c r="O8" s="23"/>
      <c r="P8" s="24"/>
      <c r="Q8" s="23"/>
      <c r="R8" s="108"/>
      <c r="S8" s="235"/>
      <c r="T8" s="234"/>
    </row>
    <row r="9" spans="1:26" ht="15" customHeight="1" x14ac:dyDescent="0.2">
      <c r="A9" s="199">
        <f>ROW()</f>
        <v>9</v>
      </c>
      <c r="B9" s="23"/>
      <c r="C9" s="24"/>
      <c r="D9" s="43" t="s">
        <v>114</v>
      </c>
      <c r="E9" s="23"/>
      <c r="F9" s="24"/>
      <c r="G9" s="23"/>
      <c r="H9" s="36"/>
      <c r="I9" s="23"/>
      <c r="J9" s="36"/>
      <c r="K9" s="23"/>
      <c r="L9" s="36"/>
      <c r="M9" s="23"/>
      <c r="N9" s="33">
        <f>H9+J9+L9</f>
        <v>0</v>
      </c>
      <c r="O9" s="23"/>
      <c r="P9" s="24"/>
      <c r="Q9" s="23"/>
      <c r="R9" s="33">
        <f>N9</f>
        <v>0</v>
      </c>
      <c r="S9" s="235"/>
      <c r="T9" s="234"/>
    </row>
    <row r="10" spans="1:26" ht="15" customHeight="1" x14ac:dyDescent="0.2">
      <c r="A10" s="199">
        <f>ROW()</f>
        <v>10</v>
      </c>
      <c r="B10" s="23"/>
      <c r="C10" s="24"/>
      <c r="D10" s="43" t="s">
        <v>115</v>
      </c>
      <c r="E10" s="23"/>
      <c r="F10" s="24"/>
      <c r="G10" s="23"/>
      <c r="H10" s="36"/>
      <c r="I10" s="23"/>
      <c r="J10" s="36"/>
      <c r="K10" s="23"/>
      <c r="L10" s="36"/>
      <c r="M10" s="23"/>
      <c r="N10" s="33">
        <f>H10+J10+L10</f>
        <v>0</v>
      </c>
      <c r="O10" s="23"/>
      <c r="P10" s="36"/>
      <c r="Q10" s="23"/>
      <c r="R10" s="33">
        <f>P10+N10</f>
        <v>0</v>
      </c>
      <c r="S10" s="235"/>
      <c r="T10" s="234"/>
    </row>
    <row r="11" spans="1:26" ht="15" customHeight="1" x14ac:dyDescent="0.2">
      <c r="A11" s="199">
        <f>ROW()</f>
        <v>11</v>
      </c>
      <c r="B11" s="23"/>
      <c r="C11" s="172" t="s">
        <v>98</v>
      </c>
      <c r="D11" s="24"/>
      <c r="E11" s="23"/>
      <c r="F11" s="24"/>
      <c r="G11" s="23"/>
      <c r="H11" s="24"/>
      <c r="I11" s="23"/>
      <c r="J11" s="24"/>
      <c r="K11" s="23"/>
      <c r="L11" s="24"/>
      <c r="M11" s="23"/>
      <c r="N11" s="24"/>
      <c r="O11" s="23"/>
      <c r="P11" s="24"/>
      <c r="Q11" s="23"/>
      <c r="R11" s="24"/>
      <c r="S11" s="235"/>
      <c r="T11" s="234"/>
    </row>
    <row r="12" spans="1:26" ht="15" customHeight="1" x14ac:dyDescent="0.2">
      <c r="A12" s="199">
        <f>ROW()</f>
        <v>12</v>
      </c>
      <c r="B12" s="23"/>
      <c r="C12" s="24"/>
      <c r="D12" s="43" t="s">
        <v>114</v>
      </c>
      <c r="E12" s="23"/>
      <c r="F12" s="24"/>
      <c r="G12" s="23"/>
      <c r="H12" s="36"/>
      <c r="I12" s="23"/>
      <c r="J12" s="36"/>
      <c r="K12" s="23"/>
      <c r="L12" s="36"/>
      <c r="M12" s="23"/>
      <c r="N12" s="33">
        <f>H12+J12+L12</f>
        <v>0</v>
      </c>
      <c r="O12" s="23"/>
      <c r="P12" s="24"/>
      <c r="Q12" s="23"/>
      <c r="R12" s="33">
        <f>N12</f>
        <v>0</v>
      </c>
      <c r="S12" s="235"/>
      <c r="T12" s="234"/>
    </row>
    <row r="13" spans="1:26" ht="15" customHeight="1" x14ac:dyDescent="0.2">
      <c r="A13" s="199">
        <f>ROW()</f>
        <v>13</v>
      </c>
      <c r="B13" s="23"/>
      <c r="C13" s="24"/>
      <c r="D13" s="43" t="s">
        <v>115</v>
      </c>
      <c r="E13" s="23"/>
      <c r="F13" s="24"/>
      <c r="G13" s="23"/>
      <c r="H13" s="36"/>
      <c r="I13" s="23"/>
      <c r="J13" s="36"/>
      <c r="K13" s="23"/>
      <c r="L13" s="36"/>
      <c r="M13" s="23"/>
      <c r="N13" s="33">
        <f>H13+J13+L13</f>
        <v>0</v>
      </c>
      <c r="O13" s="23"/>
      <c r="P13" s="36"/>
      <c r="Q13" s="23"/>
      <c r="R13" s="33">
        <f>P13+N13</f>
        <v>0</v>
      </c>
      <c r="S13" s="235"/>
      <c r="T13" s="234"/>
    </row>
    <row r="14" spans="1:26" ht="15" customHeight="1" x14ac:dyDescent="0.2">
      <c r="A14" s="199">
        <f>ROW()</f>
        <v>14</v>
      </c>
      <c r="B14" s="23"/>
      <c r="C14" s="172" t="s">
        <v>97</v>
      </c>
      <c r="D14" s="24"/>
      <c r="E14" s="23"/>
      <c r="F14" s="24"/>
      <c r="G14" s="23"/>
      <c r="H14" s="24"/>
      <c r="I14" s="23"/>
      <c r="J14" s="24"/>
      <c r="K14" s="23"/>
      <c r="L14" s="24"/>
      <c r="M14" s="23"/>
      <c r="N14" s="24"/>
      <c r="O14" s="23"/>
      <c r="P14" s="24"/>
      <c r="Q14" s="23"/>
      <c r="R14" s="24"/>
      <c r="S14" s="235"/>
      <c r="T14" s="234"/>
    </row>
    <row r="15" spans="1:26" ht="15" customHeight="1" x14ac:dyDescent="0.2">
      <c r="A15" s="199">
        <f>ROW()</f>
        <v>15</v>
      </c>
      <c r="B15" s="23"/>
      <c r="C15" s="24"/>
      <c r="D15" s="43" t="s">
        <v>114</v>
      </c>
      <c r="E15" s="23"/>
      <c r="F15" s="24"/>
      <c r="G15" s="23"/>
      <c r="H15" s="36"/>
      <c r="I15" s="23"/>
      <c r="J15" s="36"/>
      <c r="K15" s="23"/>
      <c r="L15" s="36"/>
      <c r="M15" s="23"/>
      <c r="N15" s="33">
        <f>H15+J15+L15</f>
        <v>0</v>
      </c>
      <c r="O15" s="23"/>
      <c r="P15" s="24"/>
      <c r="Q15" s="23"/>
      <c r="R15" s="33">
        <f>N15</f>
        <v>0</v>
      </c>
      <c r="S15" s="235"/>
      <c r="T15" s="234"/>
    </row>
    <row r="16" spans="1:26" ht="15" customHeight="1" x14ac:dyDescent="0.2">
      <c r="A16" s="199">
        <f>ROW()</f>
        <v>16</v>
      </c>
      <c r="B16" s="23"/>
      <c r="C16" s="24"/>
      <c r="D16" s="43" t="s">
        <v>115</v>
      </c>
      <c r="E16" s="23"/>
      <c r="F16" s="24"/>
      <c r="G16" s="23"/>
      <c r="H16" s="36"/>
      <c r="I16" s="23"/>
      <c r="J16" s="36"/>
      <c r="K16" s="23"/>
      <c r="L16" s="36"/>
      <c r="M16" s="23"/>
      <c r="N16" s="33">
        <f>H16+J16+L16</f>
        <v>0</v>
      </c>
      <c r="O16" s="23"/>
      <c r="P16" s="36"/>
      <c r="Q16" s="23"/>
      <c r="R16" s="33">
        <f>P16+N16</f>
        <v>0</v>
      </c>
      <c r="S16" s="235"/>
      <c r="T16" s="234"/>
    </row>
    <row r="17" spans="1:20" ht="12.75" customHeight="1" x14ac:dyDescent="0.2">
      <c r="A17" s="199">
        <f>ROW()</f>
        <v>17</v>
      </c>
      <c r="B17" s="23"/>
      <c r="C17" s="24"/>
      <c r="D17" s="24"/>
      <c r="E17" s="23"/>
      <c r="F17" s="24"/>
      <c r="G17" s="23"/>
      <c r="H17" s="24"/>
      <c r="I17" s="23"/>
      <c r="J17" s="24"/>
      <c r="K17" s="23"/>
      <c r="L17" s="24"/>
      <c r="M17" s="23"/>
      <c r="N17" s="24"/>
      <c r="O17" s="23"/>
      <c r="P17" s="24"/>
      <c r="Q17" s="23"/>
      <c r="R17" s="24"/>
      <c r="S17" s="235"/>
      <c r="T17" s="234"/>
    </row>
    <row r="18" spans="1:20" ht="15" customHeight="1" x14ac:dyDescent="0.2">
      <c r="A18" s="199">
        <f>ROW()</f>
        <v>18</v>
      </c>
      <c r="B18" s="23"/>
      <c r="C18" s="24"/>
      <c r="D18" s="24" t="s">
        <v>116</v>
      </c>
      <c r="E18" s="23"/>
      <c r="F18" s="24"/>
      <c r="G18" s="23"/>
      <c r="H18" s="33">
        <f>H9+H12+H15</f>
        <v>0</v>
      </c>
      <c r="I18" s="23"/>
      <c r="J18" s="33">
        <f>J9+J12+J15</f>
        <v>0</v>
      </c>
      <c r="K18" s="23"/>
      <c r="L18" s="33">
        <f>L9+L12+L15</f>
        <v>0</v>
      </c>
      <c r="M18" s="23"/>
      <c r="N18" s="33">
        <f>N9+N12+N15</f>
        <v>0</v>
      </c>
      <c r="O18" s="23"/>
      <c r="P18" s="24"/>
      <c r="Q18" s="23"/>
      <c r="R18" s="33">
        <f>R9+R12+R15</f>
        <v>0</v>
      </c>
      <c r="S18" s="235"/>
      <c r="T18" s="234"/>
    </row>
    <row r="19" spans="1:20" ht="15" customHeight="1" x14ac:dyDescent="0.2">
      <c r="A19" s="199">
        <f>ROW()</f>
        <v>19</v>
      </c>
      <c r="B19" s="23"/>
      <c r="C19" s="24"/>
      <c r="D19" s="24" t="s">
        <v>117</v>
      </c>
      <c r="E19" s="23"/>
      <c r="F19" s="24"/>
      <c r="G19" s="23"/>
      <c r="H19" s="33">
        <f>H10+H13+H16</f>
        <v>0</v>
      </c>
      <c r="I19" s="23"/>
      <c r="J19" s="33">
        <f>J10+J13+J16</f>
        <v>0</v>
      </c>
      <c r="K19" s="23"/>
      <c r="L19" s="33">
        <f>L10+L13+L16</f>
        <v>0</v>
      </c>
      <c r="M19" s="23"/>
      <c r="N19" s="33">
        <f>N10+N13+N16</f>
        <v>0</v>
      </c>
      <c r="O19" s="23"/>
      <c r="P19" s="33">
        <f>P10+P13+P16</f>
        <v>0</v>
      </c>
      <c r="Q19" s="23"/>
      <c r="R19" s="33">
        <f>R10+R13+R16</f>
        <v>0</v>
      </c>
      <c r="S19" s="235"/>
      <c r="T19" s="234"/>
    </row>
    <row r="20" spans="1:20" ht="15" customHeight="1" x14ac:dyDescent="0.2">
      <c r="A20" s="199">
        <f>ROW()</f>
        <v>20</v>
      </c>
      <c r="B20" s="23"/>
      <c r="C20" s="24"/>
      <c r="D20" s="24" t="s">
        <v>118</v>
      </c>
      <c r="E20" s="23"/>
      <c r="F20" s="24"/>
      <c r="G20" s="23"/>
      <c r="H20" s="33">
        <f>H18+H19</f>
        <v>0</v>
      </c>
      <c r="I20" s="23"/>
      <c r="J20" s="33">
        <f>J18+J19</f>
        <v>0</v>
      </c>
      <c r="K20" s="23"/>
      <c r="L20" s="33">
        <f>L18+L19</f>
        <v>0</v>
      </c>
      <c r="M20" s="23"/>
      <c r="N20" s="33">
        <f>N18+N19</f>
        <v>0</v>
      </c>
      <c r="O20" s="23"/>
      <c r="P20" s="33">
        <f>P19</f>
        <v>0</v>
      </c>
      <c r="Q20" s="23"/>
      <c r="R20" s="33">
        <f>R18+R19</f>
        <v>0</v>
      </c>
      <c r="S20" s="235"/>
      <c r="T20" s="234"/>
    </row>
    <row r="21" spans="1:20" ht="35.1" customHeight="1" x14ac:dyDescent="0.25">
      <c r="A21" s="199">
        <f>ROW()</f>
        <v>21</v>
      </c>
      <c r="B21" s="23"/>
      <c r="C21" s="166" t="s">
        <v>333</v>
      </c>
      <c r="D21" s="24"/>
      <c r="E21" s="23"/>
      <c r="F21" s="24"/>
      <c r="G21" s="23"/>
      <c r="H21" s="24"/>
      <c r="I21" s="23"/>
      <c r="J21" s="24"/>
      <c r="K21" s="23"/>
      <c r="L21" s="24"/>
      <c r="M21" s="23"/>
      <c r="N21" s="24"/>
      <c r="O21" s="23"/>
      <c r="P21" s="24"/>
      <c r="Q21" s="23"/>
      <c r="R21" s="108"/>
      <c r="S21" s="235"/>
      <c r="T21" s="234"/>
    </row>
    <row r="22" spans="1:20" ht="30" customHeight="1" x14ac:dyDescent="0.2">
      <c r="A22" s="199">
        <f>ROW()</f>
        <v>22</v>
      </c>
      <c r="B22" s="23"/>
      <c r="C22" s="81" t="s">
        <v>334</v>
      </c>
      <c r="D22" s="81"/>
      <c r="E22" s="23"/>
      <c r="F22" s="42" t="s">
        <v>655</v>
      </c>
      <c r="G22" s="23"/>
      <c r="H22" s="42" t="s">
        <v>364</v>
      </c>
      <c r="I22" s="23"/>
      <c r="J22" s="81" t="s">
        <v>329</v>
      </c>
      <c r="K22" s="81"/>
      <c r="L22" s="81"/>
      <c r="M22" s="81"/>
      <c r="N22" s="81"/>
      <c r="O22" s="81"/>
      <c r="P22" s="424" t="s">
        <v>96</v>
      </c>
      <c r="Q22" s="424"/>
      <c r="R22" s="424"/>
      <c r="S22" s="235"/>
      <c r="T22" s="234"/>
    </row>
    <row r="23" spans="1:20" ht="15" customHeight="1" x14ac:dyDescent="0.2">
      <c r="A23" s="199">
        <f>ROW()</f>
        <v>23</v>
      </c>
      <c r="B23" s="23"/>
      <c r="C23" s="449"/>
      <c r="D23" s="449"/>
      <c r="E23" s="23"/>
      <c r="F23" s="201"/>
      <c r="G23" s="23"/>
      <c r="H23" s="70" t="s">
        <v>91</v>
      </c>
      <c r="I23" s="23"/>
      <c r="J23" s="450"/>
      <c r="K23" s="451"/>
      <c r="L23" s="451"/>
      <c r="M23" s="451"/>
      <c r="N23" s="452"/>
      <c r="O23" s="79"/>
      <c r="P23" s="450"/>
      <c r="Q23" s="451"/>
      <c r="R23" s="452"/>
      <c r="S23" s="237"/>
      <c r="T23" s="234"/>
    </row>
    <row r="24" spans="1:20" ht="15" customHeight="1" x14ac:dyDescent="0.2">
      <c r="A24" s="199">
        <f>ROW()</f>
        <v>24</v>
      </c>
      <c r="B24" s="23"/>
      <c r="C24" s="449"/>
      <c r="D24" s="449"/>
      <c r="E24" s="23"/>
      <c r="F24" s="278"/>
      <c r="G24" s="23"/>
      <c r="H24" s="279" t="s">
        <v>91</v>
      </c>
      <c r="I24" s="23"/>
      <c r="J24" s="450"/>
      <c r="K24" s="451"/>
      <c r="L24" s="451"/>
      <c r="M24" s="451"/>
      <c r="N24" s="452"/>
      <c r="O24" s="79"/>
      <c r="P24" s="450"/>
      <c r="Q24" s="451"/>
      <c r="R24" s="452"/>
      <c r="S24" s="237"/>
      <c r="T24" s="234"/>
    </row>
    <row r="25" spans="1:20" ht="15" customHeight="1" x14ac:dyDescent="0.2">
      <c r="A25" s="199">
        <f>ROW()</f>
        <v>25</v>
      </c>
      <c r="B25" s="23"/>
      <c r="C25" s="449"/>
      <c r="D25" s="449"/>
      <c r="E25" s="23"/>
      <c r="F25" s="278"/>
      <c r="G25" s="23"/>
      <c r="H25" s="279" t="s">
        <v>91</v>
      </c>
      <c r="I25" s="23"/>
      <c r="J25" s="450"/>
      <c r="K25" s="451"/>
      <c r="L25" s="451"/>
      <c r="M25" s="451"/>
      <c r="N25" s="452"/>
      <c r="O25" s="79"/>
      <c r="P25" s="450"/>
      <c r="Q25" s="451"/>
      <c r="R25" s="452"/>
      <c r="S25" s="237"/>
      <c r="T25" s="234"/>
    </row>
    <row r="26" spans="1:20" ht="15" customHeight="1" x14ac:dyDescent="0.2">
      <c r="A26" s="199">
        <f>ROW()</f>
        <v>26</v>
      </c>
      <c r="B26" s="23"/>
      <c r="C26" s="449"/>
      <c r="D26" s="449"/>
      <c r="E26" s="23"/>
      <c r="F26" s="278"/>
      <c r="G26" s="23"/>
      <c r="H26" s="279" t="s">
        <v>91</v>
      </c>
      <c r="I26" s="23"/>
      <c r="J26" s="450"/>
      <c r="K26" s="451"/>
      <c r="L26" s="451"/>
      <c r="M26" s="451"/>
      <c r="N26" s="452"/>
      <c r="O26" s="79"/>
      <c r="P26" s="450"/>
      <c r="Q26" s="451"/>
      <c r="R26" s="452"/>
      <c r="S26" s="237"/>
      <c r="T26" s="234"/>
    </row>
    <row r="27" spans="1:20" ht="15" customHeight="1" x14ac:dyDescent="0.2">
      <c r="A27" s="199">
        <f>ROW()</f>
        <v>27</v>
      </c>
      <c r="B27" s="23"/>
      <c r="C27" s="449"/>
      <c r="D27" s="449"/>
      <c r="E27" s="23"/>
      <c r="F27" s="278"/>
      <c r="G27" s="23"/>
      <c r="H27" s="279" t="s">
        <v>91</v>
      </c>
      <c r="I27" s="23"/>
      <c r="J27" s="450"/>
      <c r="K27" s="451"/>
      <c r="L27" s="451"/>
      <c r="M27" s="451"/>
      <c r="N27" s="452"/>
      <c r="O27" s="79"/>
      <c r="P27" s="450"/>
      <c r="Q27" s="451"/>
      <c r="R27" s="452"/>
      <c r="S27" s="237"/>
      <c r="T27" s="234"/>
    </row>
    <row r="28" spans="1:20" ht="15" customHeight="1" x14ac:dyDescent="0.2">
      <c r="A28" s="199">
        <f>ROW()</f>
        <v>28</v>
      </c>
      <c r="B28" s="23"/>
      <c r="C28" s="449"/>
      <c r="D28" s="449"/>
      <c r="E28" s="23"/>
      <c r="F28" s="278"/>
      <c r="G28" s="23"/>
      <c r="H28" s="279" t="s">
        <v>91</v>
      </c>
      <c r="I28" s="23"/>
      <c r="J28" s="450"/>
      <c r="K28" s="451"/>
      <c r="L28" s="451"/>
      <c r="M28" s="451"/>
      <c r="N28" s="452"/>
      <c r="O28" s="79"/>
      <c r="P28" s="450"/>
      <c r="Q28" s="451"/>
      <c r="R28" s="452"/>
      <c r="S28" s="237"/>
      <c r="T28" s="234"/>
    </row>
    <row r="29" spans="1:20" ht="15" customHeight="1" x14ac:dyDescent="0.2">
      <c r="A29" s="199">
        <f>ROW()</f>
        <v>29</v>
      </c>
      <c r="B29" s="23"/>
      <c r="C29" s="449"/>
      <c r="D29" s="449"/>
      <c r="E29" s="23"/>
      <c r="F29" s="278"/>
      <c r="G29" s="23"/>
      <c r="H29" s="279" t="s">
        <v>91</v>
      </c>
      <c r="I29" s="23"/>
      <c r="J29" s="450"/>
      <c r="K29" s="451"/>
      <c r="L29" s="451"/>
      <c r="M29" s="451"/>
      <c r="N29" s="452"/>
      <c r="O29" s="79"/>
      <c r="P29" s="450"/>
      <c r="Q29" s="451"/>
      <c r="R29" s="452"/>
      <c r="S29" s="237"/>
      <c r="T29" s="234"/>
    </row>
    <row r="30" spans="1:20" ht="15" customHeight="1" x14ac:dyDescent="0.2">
      <c r="A30" s="199">
        <f>ROW()</f>
        <v>30</v>
      </c>
      <c r="B30" s="23"/>
      <c r="C30" s="449"/>
      <c r="D30" s="449"/>
      <c r="E30" s="23"/>
      <c r="F30" s="278"/>
      <c r="G30" s="23"/>
      <c r="H30" s="279" t="s">
        <v>91</v>
      </c>
      <c r="I30" s="23"/>
      <c r="J30" s="450"/>
      <c r="K30" s="451"/>
      <c r="L30" s="451"/>
      <c r="M30" s="451"/>
      <c r="N30" s="452"/>
      <c r="O30" s="79"/>
      <c r="P30" s="450"/>
      <c r="Q30" s="451"/>
      <c r="R30" s="452"/>
      <c r="S30" s="237"/>
      <c r="T30" s="234"/>
    </row>
    <row r="31" spans="1:20" ht="15" customHeight="1" x14ac:dyDescent="0.2">
      <c r="A31" s="199">
        <f>ROW()</f>
        <v>31</v>
      </c>
      <c r="B31" s="23"/>
      <c r="C31" s="449"/>
      <c r="D31" s="449"/>
      <c r="E31" s="23"/>
      <c r="F31" s="278"/>
      <c r="G31" s="23"/>
      <c r="H31" s="279" t="s">
        <v>91</v>
      </c>
      <c r="I31" s="23"/>
      <c r="J31" s="450"/>
      <c r="K31" s="451"/>
      <c r="L31" s="451"/>
      <c r="M31" s="451"/>
      <c r="N31" s="452"/>
      <c r="O31" s="79"/>
      <c r="P31" s="450"/>
      <c r="Q31" s="451"/>
      <c r="R31" s="452"/>
      <c r="S31" s="237"/>
      <c r="T31" s="234"/>
    </row>
    <row r="32" spans="1:20" ht="15" customHeight="1" x14ac:dyDescent="0.2">
      <c r="A32" s="199">
        <f>ROW()</f>
        <v>32</v>
      </c>
      <c r="B32" s="23"/>
      <c r="C32" s="449"/>
      <c r="D32" s="449"/>
      <c r="E32" s="23"/>
      <c r="F32" s="278"/>
      <c r="G32" s="23"/>
      <c r="H32" s="279" t="s">
        <v>91</v>
      </c>
      <c r="I32" s="23"/>
      <c r="J32" s="450"/>
      <c r="K32" s="451"/>
      <c r="L32" s="451"/>
      <c r="M32" s="451"/>
      <c r="N32" s="452"/>
      <c r="O32" s="79"/>
      <c r="P32" s="450"/>
      <c r="Q32" s="451"/>
      <c r="R32" s="452"/>
      <c r="S32" s="237"/>
      <c r="T32" s="234"/>
    </row>
    <row r="33" spans="1:20" ht="15" customHeight="1" x14ac:dyDescent="0.2">
      <c r="A33" s="199">
        <f>ROW()</f>
        <v>33</v>
      </c>
      <c r="B33" s="23"/>
      <c r="C33" s="449"/>
      <c r="D33" s="449"/>
      <c r="E33" s="23"/>
      <c r="F33" s="278"/>
      <c r="G33" s="23"/>
      <c r="H33" s="279" t="s">
        <v>91</v>
      </c>
      <c r="I33" s="23"/>
      <c r="J33" s="450"/>
      <c r="K33" s="451"/>
      <c r="L33" s="451"/>
      <c r="M33" s="451"/>
      <c r="N33" s="452"/>
      <c r="O33" s="79"/>
      <c r="P33" s="450"/>
      <c r="Q33" s="451"/>
      <c r="R33" s="452"/>
      <c r="S33" s="237"/>
      <c r="T33" s="234"/>
    </row>
    <row r="34" spans="1:20" ht="15" customHeight="1" x14ac:dyDescent="0.2">
      <c r="A34" s="199">
        <f>ROW()</f>
        <v>34</v>
      </c>
      <c r="B34" s="23"/>
      <c r="C34" s="449"/>
      <c r="D34" s="449"/>
      <c r="E34" s="23"/>
      <c r="F34" s="278"/>
      <c r="G34" s="23"/>
      <c r="H34" s="279" t="s">
        <v>91</v>
      </c>
      <c r="I34" s="23"/>
      <c r="J34" s="450"/>
      <c r="K34" s="451"/>
      <c r="L34" s="451"/>
      <c r="M34" s="451"/>
      <c r="N34" s="452"/>
      <c r="O34" s="79"/>
      <c r="P34" s="450"/>
      <c r="Q34" s="451"/>
      <c r="R34" s="452"/>
      <c r="S34" s="237"/>
      <c r="T34" s="234"/>
    </row>
    <row r="35" spans="1:20" ht="15" customHeight="1" x14ac:dyDescent="0.2">
      <c r="A35" s="199">
        <f>ROW()</f>
        <v>35</v>
      </c>
      <c r="B35" s="23"/>
      <c r="C35" s="449"/>
      <c r="D35" s="449"/>
      <c r="E35" s="23"/>
      <c r="F35" s="278"/>
      <c r="G35" s="23"/>
      <c r="H35" s="279" t="s">
        <v>91</v>
      </c>
      <c r="I35" s="23"/>
      <c r="J35" s="450"/>
      <c r="K35" s="451"/>
      <c r="L35" s="451"/>
      <c r="M35" s="451"/>
      <c r="N35" s="452"/>
      <c r="O35" s="79"/>
      <c r="P35" s="450"/>
      <c r="Q35" s="451"/>
      <c r="R35" s="452"/>
      <c r="S35" s="237"/>
      <c r="T35" s="234"/>
    </row>
    <row r="36" spans="1:20" ht="15" customHeight="1" x14ac:dyDescent="0.2">
      <c r="A36" s="199">
        <f>ROW()</f>
        <v>36</v>
      </c>
      <c r="B36" s="23"/>
      <c r="C36" s="449"/>
      <c r="D36" s="449"/>
      <c r="E36" s="23"/>
      <c r="F36" s="278"/>
      <c r="G36" s="23"/>
      <c r="H36" s="279" t="s">
        <v>91</v>
      </c>
      <c r="I36" s="23"/>
      <c r="J36" s="450"/>
      <c r="K36" s="451"/>
      <c r="L36" s="451"/>
      <c r="M36" s="451"/>
      <c r="N36" s="452"/>
      <c r="O36" s="79"/>
      <c r="P36" s="450"/>
      <c r="Q36" s="451"/>
      <c r="R36" s="452"/>
      <c r="S36" s="237"/>
      <c r="T36" s="234"/>
    </row>
    <row r="37" spans="1:20" ht="15" customHeight="1" x14ac:dyDescent="0.2">
      <c r="A37" s="199">
        <f>ROW()</f>
        <v>37</v>
      </c>
      <c r="B37" s="23"/>
      <c r="C37" s="449"/>
      <c r="D37" s="449"/>
      <c r="E37" s="23"/>
      <c r="F37" s="278"/>
      <c r="G37" s="23"/>
      <c r="H37" s="279" t="s">
        <v>91</v>
      </c>
      <c r="I37" s="23"/>
      <c r="J37" s="450"/>
      <c r="K37" s="451"/>
      <c r="L37" s="451"/>
      <c r="M37" s="451"/>
      <c r="N37" s="452"/>
      <c r="O37" s="79"/>
      <c r="P37" s="450"/>
      <c r="Q37" s="451"/>
      <c r="R37" s="452"/>
      <c r="S37" s="237"/>
      <c r="T37" s="234"/>
    </row>
    <row r="38" spans="1:20" ht="15" customHeight="1" x14ac:dyDescent="0.2">
      <c r="A38" s="199">
        <f>ROW()</f>
        <v>38</v>
      </c>
      <c r="B38" s="23"/>
      <c r="C38" s="449"/>
      <c r="D38" s="449"/>
      <c r="E38" s="23"/>
      <c r="F38" s="278"/>
      <c r="G38" s="23"/>
      <c r="H38" s="279" t="s">
        <v>91</v>
      </c>
      <c r="I38" s="23"/>
      <c r="J38" s="450"/>
      <c r="K38" s="451"/>
      <c r="L38" s="451"/>
      <c r="M38" s="451"/>
      <c r="N38" s="452"/>
      <c r="O38" s="79"/>
      <c r="P38" s="450"/>
      <c r="Q38" s="451"/>
      <c r="R38" s="452"/>
      <c r="S38" s="237"/>
      <c r="T38" s="234"/>
    </row>
    <row r="39" spans="1:20" ht="15" customHeight="1" x14ac:dyDescent="0.2">
      <c r="A39" s="199">
        <f>ROW()</f>
        <v>39</v>
      </c>
      <c r="B39" s="23"/>
      <c r="C39" s="449"/>
      <c r="D39" s="449"/>
      <c r="E39" s="23"/>
      <c r="F39" s="278"/>
      <c r="G39" s="23"/>
      <c r="H39" s="279" t="s">
        <v>91</v>
      </c>
      <c r="I39" s="23"/>
      <c r="J39" s="450"/>
      <c r="K39" s="451"/>
      <c r="L39" s="451"/>
      <c r="M39" s="451"/>
      <c r="N39" s="452"/>
      <c r="O39" s="79"/>
      <c r="P39" s="450"/>
      <c r="Q39" s="451"/>
      <c r="R39" s="452"/>
      <c r="S39" s="237"/>
      <c r="T39" s="234"/>
    </row>
    <row r="40" spans="1:20" ht="15" customHeight="1" x14ac:dyDescent="0.2">
      <c r="A40" s="199">
        <f>ROW()</f>
        <v>40</v>
      </c>
      <c r="B40" s="23"/>
      <c r="C40" s="449"/>
      <c r="D40" s="449"/>
      <c r="E40" s="23"/>
      <c r="F40" s="278"/>
      <c r="G40" s="23"/>
      <c r="H40" s="279" t="s">
        <v>91</v>
      </c>
      <c r="I40" s="23"/>
      <c r="J40" s="450"/>
      <c r="K40" s="451"/>
      <c r="L40" s="451"/>
      <c r="M40" s="451"/>
      <c r="N40" s="452"/>
      <c r="O40" s="79"/>
      <c r="P40" s="450"/>
      <c r="Q40" s="451"/>
      <c r="R40" s="452"/>
      <c r="S40" s="237"/>
      <c r="T40" s="234"/>
    </row>
    <row r="41" spans="1:20" ht="15" customHeight="1" x14ac:dyDescent="0.2">
      <c r="A41" s="199">
        <f>ROW()</f>
        <v>41</v>
      </c>
      <c r="B41" s="23"/>
      <c r="C41" s="449"/>
      <c r="D41" s="449"/>
      <c r="E41" s="23"/>
      <c r="F41" s="278"/>
      <c r="G41" s="23"/>
      <c r="H41" s="279" t="s">
        <v>91</v>
      </c>
      <c r="I41" s="23"/>
      <c r="J41" s="450"/>
      <c r="K41" s="451"/>
      <c r="L41" s="451"/>
      <c r="M41" s="451"/>
      <c r="N41" s="452"/>
      <c r="O41" s="79"/>
      <c r="P41" s="450"/>
      <c r="Q41" s="451"/>
      <c r="R41" s="452"/>
      <c r="S41" s="237"/>
      <c r="T41" s="234"/>
    </row>
    <row r="42" spans="1:20" ht="15" customHeight="1" x14ac:dyDescent="0.2">
      <c r="A42" s="199">
        <f>ROW()</f>
        <v>42</v>
      </c>
      <c r="B42" s="23"/>
      <c r="C42" s="449"/>
      <c r="D42" s="449"/>
      <c r="E42" s="23"/>
      <c r="F42" s="278"/>
      <c r="G42" s="23"/>
      <c r="H42" s="279" t="s">
        <v>91</v>
      </c>
      <c r="I42" s="23"/>
      <c r="J42" s="450"/>
      <c r="K42" s="451"/>
      <c r="L42" s="451"/>
      <c r="M42" s="451"/>
      <c r="N42" s="452"/>
      <c r="O42" s="79"/>
      <c r="P42" s="450"/>
      <c r="Q42" s="451"/>
      <c r="R42" s="452"/>
      <c r="S42" s="237"/>
      <c r="T42" s="234"/>
    </row>
    <row r="43" spans="1:20" ht="15" customHeight="1" x14ac:dyDescent="0.2">
      <c r="A43" s="199">
        <f>ROW()</f>
        <v>43</v>
      </c>
      <c r="B43" s="23"/>
      <c r="C43" s="449"/>
      <c r="D43" s="449"/>
      <c r="E43" s="23"/>
      <c r="F43" s="278"/>
      <c r="G43" s="23"/>
      <c r="H43" s="279" t="s">
        <v>91</v>
      </c>
      <c r="I43" s="23"/>
      <c r="J43" s="450"/>
      <c r="K43" s="451"/>
      <c r="L43" s="451"/>
      <c r="M43" s="451"/>
      <c r="N43" s="452"/>
      <c r="O43" s="79"/>
      <c r="P43" s="450"/>
      <c r="Q43" s="451"/>
      <c r="R43" s="452"/>
      <c r="S43" s="237"/>
      <c r="T43" s="234"/>
    </row>
    <row r="44" spans="1:20" ht="15" customHeight="1" x14ac:dyDescent="0.2">
      <c r="A44" s="199">
        <f>ROW()</f>
        <v>44</v>
      </c>
      <c r="B44" s="23"/>
      <c r="C44" s="449"/>
      <c r="D44" s="449"/>
      <c r="E44" s="23"/>
      <c r="F44" s="278"/>
      <c r="G44" s="23"/>
      <c r="H44" s="279" t="s">
        <v>91</v>
      </c>
      <c r="I44" s="23"/>
      <c r="J44" s="450"/>
      <c r="K44" s="451"/>
      <c r="L44" s="451"/>
      <c r="M44" s="451"/>
      <c r="N44" s="452"/>
      <c r="O44" s="79"/>
      <c r="P44" s="450"/>
      <c r="Q44" s="451"/>
      <c r="R44" s="452"/>
      <c r="S44" s="237"/>
      <c r="T44" s="234"/>
    </row>
    <row r="45" spans="1:20" ht="15" customHeight="1" x14ac:dyDescent="0.2">
      <c r="A45" s="199">
        <f>ROW()</f>
        <v>45</v>
      </c>
      <c r="B45" s="23"/>
      <c r="C45" s="449"/>
      <c r="D45" s="449"/>
      <c r="E45" s="23"/>
      <c r="F45" s="278"/>
      <c r="G45" s="23"/>
      <c r="H45" s="279" t="s">
        <v>91</v>
      </c>
      <c r="I45" s="23"/>
      <c r="J45" s="450"/>
      <c r="K45" s="451"/>
      <c r="L45" s="451"/>
      <c r="M45" s="451"/>
      <c r="N45" s="452"/>
      <c r="O45" s="79"/>
      <c r="P45" s="450"/>
      <c r="Q45" s="451"/>
      <c r="R45" s="452"/>
      <c r="S45" s="237"/>
      <c r="T45" s="234"/>
    </row>
    <row r="46" spans="1:20" ht="15" customHeight="1" x14ac:dyDescent="0.2">
      <c r="A46" s="199">
        <f>ROW()</f>
        <v>46</v>
      </c>
      <c r="B46" s="23"/>
      <c r="C46" s="449"/>
      <c r="D46" s="449"/>
      <c r="E46" s="23"/>
      <c r="F46" s="278"/>
      <c r="G46" s="23"/>
      <c r="H46" s="279" t="s">
        <v>91</v>
      </c>
      <c r="I46" s="23"/>
      <c r="J46" s="450"/>
      <c r="K46" s="451"/>
      <c r="L46" s="451"/>
      <c r="M46" s="451"/>
      <c r="N46" s="452"/>
      <c r="O46" s="79"/>
      <c r="P46" s="450"/>
      <c r="Q46" s="451"/>
      <c r="R46" s="452"/>
      <c r="S46" s="237"/>
      <c r="T46" s="234"/>
    </row>
    <row r="47" spans="1:20" ht="15" customHeight="1" x14ac:dyDescent="0.2">
      <c r="A47" s="199">
        <f>ROW()</f>
        <v>47</v>
      </c>
      <c r="B47" s="23"/>
      <c r="C47" s="449"/>
      <c r="D47" s="449"/>
      <c r="E47" s="23"/>
      <c r="F47" s="278"/>
      <c r="G47" s="23"/>
      <c r="H47" s="279" t="s">
        <v>91</v>
      </c>
      <c r="I47" s="23"/>
      <c r="J47" s="450"/>
      <c r="K47" s="451"/>
      <c r="L47" s="451"/>
      <c r="M47" s="451"/>
      <c r="N47" s="452"/>
      <c r="O47" s="79"/>
      <c r="P47" s="450"/>
      <c r="Q47" s="451"/>
      <c r="R47" s="452"/>
      <c r="S47" s="237"/>
      <c r="T47" s="234"/>
    </row>
    <row r="48" spans="1:20" ht="12.75" customHeight="1" x14ac:dyDescent="0.2">
      <c r="A48" s="200">
        <f>ROW()</f>
        <v>48</v>
      </c>
      <c r="B48" s="40"/>
      <c r="C48" s="39"/>
      <c r="D48" s="39"/>
      <c r="E48" s="40"/>
      <c r="F48" s="39"/>
      <c r="G48" s="40"/>
      <c r="H48" s="39"/>
      <c r="I48" s="40"/>
      <c r="J48" s="39"/>
      <c r="K48" s="40"/>
      <c r="L48" s="39"/>
      <c r="M48" s="40"/>
      <c r="N48" s="39"/>
      <c r="O48" s="40"/>
      <c r="P48" s="39"/>
      <c r="Q48" s="40"/>
      <c r="R48" s="109"/>
      <c r="S48" s="236" t="s">
        <v>566</v>
      </c>
      <c r="T48" s="234"/>
    </row>
    <row r="49" spans="1:26" ht="12.75" customHeight="1" x14ac:dyDescent="0.2"/>
    <row r="50" spans="1:26" s="10" customFormat="1" ht="12.75" customHeight="1" x14ac:dyDescent="0.2">
      <c r="A50" s="15"/>
      <c r="B50" s="16"/>
      <c r="C50" s="16"/>
      <c r="D50" s="16"/>
      <c r="E50" s="16"/>
      <c r="F50" s="16"/>
      <c r="G50" s="16"/>
      <c r="H50" s="16"/>
      <c r="I50" s="16"/>
      <c r="J50" s="16"/>
      <c r="K50" s="16"/>
      <c r="L50" s="16"/>
      <c r="M50" s="16"/>
      <c r="N50" s="16"/>
      <c r="O50" s="16"/>
      <c r="P50" s="16"/>
      <c r="Q50" s="16"/>
      <c r="R50" s="16"/>
      <c r="S50" s="233"/>
      <c r="T50" s="234"/>
      <c r="U50"/>
      <c r="V50"/>
      <c r="W50"/>
      <c r="X50"/>
      <c r="Y50"/>
      <c r="Z50"/>
    </row>
    <row r="51" spans="1:26" s="10" customFormat="1" ht="16.5" customHeight="1" x14ac:dyDescent="0.25">
      <c r="A51" s="18"/>
      <c r="B51" s="21"/>
      <c r="C51" s="19"/>
      <c r="D51" s="19"/>
      <c r="E51" s="21"/>
      <c r="F51" s="19"/>
      <c r="G51" s="21"/>
      <c r="H51" s="19"/>
      <c r="I51" s="21"/>
      <c r="J51" s="19"/>
      <c r="K51" s="177" t="s">
        <v>191</v>
      </c>
      <c r="L51" s="379" t="str">
        <f>IF(NOT(ISBLANK('Annual CoverSheet'!$C$8)),'Annual CoverSheet'!$C$8,"")</f>
        <v>Airport Company</v>
      </c>
      <c r="M51" s="379"/>
      <c r="N51" s="379"/>
      <c r="O51" s="379"/>
      <c r="P51" s="379"/>
      <c r="Q51" s="379"/>
      <c r="R51" s="379"/>
      <c r="S51" s="191"/>
      <c r="T51" s="234"/>
      <c r="U51"/>
      <c r="V51"/>
      <c r="W51"/>
      <c r="X51"/>
      <c r="Y51"/>
      <c r="Z51"/>
    </row>
    <row r="52" spans="1:26" s="10" customFormat="1" ht="16.5" customHeight="1" x14ac:dyDescent="0.25">
      <c r="A52" s="18"/>
      <c r="B52" s="21"/>
      <c r="C52" s="19"/>
      <c r="D52" s="19"/>
      <c r="E52" s="21"/>
      <c r="F52" s="19"/>
      <c r="G52" s="21"/>
      <c r="H52" s="19"/>
      <c r="I52" s="21"/>
      <c r="J52" s="19"/>
      <c r="K52" s="177" t="s">
        <v>192</v>
      </c>
      <c r="L52" s="380">
        <f>IF(ISNUMBER('Annual CoverSheet'!$C$12),'Annual CoverSheet'!$C$12,"")</f>
        <v>40633</v>
      </c>
      <c r="M52" s="380"/>
      <c r="N52" s="380"/>
      <c r="O52" s="380"/>
      <c r="P52" s="380"/>
      <c r="Q52" s="380"/>
      <c r="R52" s="380"/>
      <c r="S52" s="191"/>
      <c r="T52" s="234"/>
      <c r="U52"/>
      <c r="V52"/>
      <c r="W52"/>
      <c r="X52"/>
      <c r="Y52"/>
      <c r="Z52"/>
    </row>
    <row r="53" spans="1:26" s="13" customFormat="1" ht="30" customHeight="1" x14ac:dyDescent="0.25">
      <c r="A53" s="182" t="s">
        <v>452</v>
      </c>
      <c r="B53" s="294"/>
      <c r="C53" s="294"/>
      <c r="D53" s="294"/>
      <c r="E53" s="294"/>
      <c r="F53" s="294"/>
      <c r="G53" s="294"/>
      <c r="H53" s="294"/>
      <c r="I53" s="294"/>
      <c r="J53" s="294"/>
      <c r="K53" s="294"/>
      <c r="L53" s="294"/>
      <c r="M53" s="294"/>
      <c r="N53" s="294"/>
      <c r="O53" s="294"/>
      <c r="P53" s="294"/>
      <c r="Q53" s="19"/>
      <c r="R53" s="19"/>
      <c r="S53" s="191"/>
      <c r="T53" s="234"/>
      <c r="U53"/>
      <c r="V53"/>
      <c r="W53"/>
      <c r="X53"/>
      <c r="Y53"/>
      <c r="Z53"/>
    </row>
    <row r="54" spans="1:26" s="10" customFormat="1" x14ac:dyDescent="0.2">
      <c r="A54" s="198" t="s">
        <v>589</v>
      </c>
      <c r="B54" s="22" t="s">
        <v>686</v>
      </c>
      <c r="C54" s="19"/>
      <c r="D54" s="19"/>
      <c r="E54" s="19"/>
      <c r="F54" s="19"/>
      <c r="G54" s="19"/>
      <c r="H54" s="19"/>
      <c r="I54" s="19"/>
      <c r="J54" s="19"/>
      <c r="K54" s="19"/>
      <c r="L54" s="19"/>
      <c r="M54" s="19"/>
      <c r="N54" s="19"/>
      <c r="O54" s="19"/>
      <c r="P54" s="19"/>
      <c r="Q54" s="19"/>
      <c r="R54" s="19"/>
      <c r="S54" s="191"/>
      <c r="T54" s="234"/>
      <c r="U54"/>
      <c r="V54"/>
      <c r="W54"/>
      <c r="X54"/>
      <c r="Y54"/>
      <c r="Z54"/>
    </row>
    <row r="55" spans="1:26" ht="15" customHeight="1" x14ac:dyDescent="0.2">
      <c r="A55" s="199">
        <f>ROW()</f>
        <v>55</v>
      </c>
      <c r="B55" s="23"/>
      <c r="C55" s="170" t="s">
        <v>656</v>
      </c>
      <c r="D55" s="24"/>
      <c r="E55" s="23"/>
      <c r="F55" s="24"/>
      <c r="G55" s="23"/>
      <c r="H55" s="24"/>
      <c r="I55" s="23"/>
      <c r="J55" s="24"/>
      <c r="K55" s="23"/>
      <c r="L55" s="24"/>
      <c r="M55" s="23"/>
      <c r="N55" s="24"/>
      <c r="O55" s="23"/>
      <c r="P55" s="24"/>
      <c r="Q55" s="23"/>
      <c r="R55" s="108"/>
      <c r="S55" s="235"/>
      <c r="T55" s="234"/>
    </row>
    <row r="56" spans="1:26" ht="30" customHeight="1" x14ac:dyDescent="0.2">
      <c r="A56" s="199">
        <f>ROW()</f>
        <v>56</v>
      </c>
      <c r="B56" s="23"/>
      <c r="C56" s="81" t="s">
        <v>334</v>
      </c>
      <c r="D56" s="81"/>
      <c r="E56" s="23"/>
      <c r="F56" s="42" t="s">
        <v>655</v>
      </c>
      <c r="G56" s="23"/>
      <c r="H56" s="42" t="s">
        <v>364</v>
      </c>
      <c r="I56" s="23"/>
      <c r="J56" s="81" t="s">
        <v>329</v>
      </c>
      <c r="K56" s="81"/>
      <c r="L56" s="81"/>
      <c r="M56" s="81"/>
      <c r="N56" s="81"/>
      <c r="O56" s="81"/>
      <c r="P56" s="424" t="s">
        <v>96</v>
      </c>
      <c r="Q56" s="424"/>
      <c r="R56" s="424"/>
      <c r="S56" s="235"/>
      <c r="T56" s="234"/>
    </row>
    <row r="57" spans="1:26" ht="15" customHeight="1" x14ac:dyDescent="0.2">
      <c r="A57" s="199">
        <f>ROW()</f>
        <v>57</v>
      </c>
      <c r="B57" s="23"/>
      <c r="C57" s="449"/>
      <c r="D57" s="449"/>
      <c r="E57" s="23"/>
      <c r="F57" s="278"/>
      <c r="G57" s="23"/>
      <c r="H57" s="279" t="s">
        <v>91</v>
      </c>
      <c r="I57" s="23"/>
      <c r="J57" s="450"/>
      <c r="K57" s="451"/>
      <c r="L57" s="451"/>
      <c r="M57" s="451"/>
      <c r="N57" s="452"/>
      <c r="O57" s="79"/>
      <c r="P57" s="450"/>
      <c r="Q57" s="451"/>
      <c r="R57" s="452"/>
      <c r="S57" s="237"/>
      <c r="T57" s="234"/>
    </row>
    <row r="58" spans="1:26" ht="15" customHeight="1" x14ac:dyDescent="0.2">
      <c r="A58" s="199">
        <f>ROW()</f>
        <v>58</v>
      </c>
      <c r="B58" s="23"/>
      <c r="C58" s="449"/>
      <c r="D58" s="449"/>
      <c r="E58" s="23"/>
      <c r="F58" s="278"/>
      <c r="G58" s="23"/>
      <c r="H58" s="279" t="s">
        <v>91</v>
      </c>
      <c r="I58" s="23"/>
      <c r="J58" s="450"/>
      <c r="K58" s="451"/>
      <c r="L58" s="451"/>
      <c r="M58" s="451"/>
      <c r="N58" s="452"/>
      <c r="O58" s="79"/>
      <c r="P58" s="450"/>
      <c r="Q58" s="451"/>
      <c r="R58" s="452"/>
      <c r="S58" s="237"/>
      <c r="T58" s="234"/>
    </row>
    <row r="59" spans="1:26" ht="15" customHeight="1" x14ac:dyDescent="0.2">
      <c r="A59" s="199">
        <f>ROW()</f>
        <v>59</v>
      </c>
      <c r="B59" s="23"/>
      <c r="C59" s="449"/>
      <c r="D59" s="449"/>
      <c r="E59" s="23"/>
      <c r="F59" s="278"/>
      <c r="G59" s="23"/>
      <c r="H59" s="279" t="s">
        <v>91</v>
      </c>
      <c r="I59" s="23"/>
      <c r="J59" s="450"/>
      <c r="K59" s="451"/>
      <c r="L59" s="451"/>
      <c r="M59" s="451"/>
      <c r="N59" s="452"/>
      <c r="O59" s="79"/>
      <c r="P59" s="450"/>
      <c r="Q59" s="451"/>
      <c r="R59" s="452"/>
      <c r="S59" s="237"/>
      <c r="T59" s="234"/>
    </row>
    <row r="60" spans="1:26" ht="15" customHeight="1" x14ac:dyDescent="0.2">
      <c r="A60" s="199">
        <f>ROW()</f>
        <v>60</v>
      </c>
      <c r="B60" s="23"/>
      <c r="C60" s="449"/>
      <c r="D60" s="449"/>
      <c r="E60" s="23"/>
      <c r="F60" s="278"/>
      <c r="G60" s="23"/>
      <c r="H60" s="279" t="s">
        <v>91</v>
      </c>
      <c r="I60" s="23"/>
      <c r="J60" s="450"/>
      <c r="K60" s="451"/>
      <c r="L60" s="451"/>
      <c r="M60" s="451"/>
      <c r="N60" s="452"/>
      <c r="O60" s="79"/>
      <c r="P60" s="450"/>
      <c r="Q60" s="451"/>
      <c r="R60" s="452"/>
      <c r="S60" s="237"/>
      <c r="T60" s="234"/>
    </row>
    <row r="61" spans="1:26" x14ac:dyDescent="0.2">
      <c r="A61" s="199">
        <f>ROW()</f>
        <v>61</v>
      </c>
      <c r="B61" s="23"/>
      <c r="C61" s="449"/>
      <c r="D61" s="449"/>
      <c r="E61" s="23"/>
      <c r="F61" s="278"/>
      <c r="G61" s="23"/>
      <c r="H61" s="279" t="s">
        <v>91</v>
      </c>
      <c r="I61" s="23"/>
      <c r="J61" s="450"/>
      <c r="K61" s="451"/>
      <c r="L61" s="451"/>
      <c r="M61" s="451"/>
      <c r="N61" s="452"/>
      <c r="O61" s="79"/>
      <c r="P61" s="450"/>
      <c r="Q61" s="451"/>
      <c r="R61" s="452"/>
      <c r="S61" s="237"/>
      <c r="T61" s="234"/>
    </row>
    <row r="62" spans="1:26" ht="15" customHeight="1" x14ac:dyDescent="0.2">
      <c r="A62" s="199">
        <f>ROW()</f>
        <v>62</v>
      </c>
      <c r="B62" s="23"/>
      <c r="C62" s="449"/>
      <c r="D62" s="449"/>
      <c r="E62" s="23"/>
      <c r="F62" s="278"/>
      <c r="G62" s="23"/>
      <c r="H62" s="279" t="s">
        <v>91</v>
      </c>
      <c r="I62" s="23"/>
      <c r="J62" s="450"/>
      <c r="K62" s="451"/>
      <c r="L62" s="451"/>
      <c r="M62" s="451"/>
      <c r="N62" s="452"/>
      <c r="O62" s="79"/>
      <c r="P62" s="450"/>
      <c r="Q62" s="451"/>
      <c r="R62" s="452"/>
      <c r="S62" s="237"/>
      <c r="T62" s="234"/>
    </row>
    <row r="63" spans="1:26" ht="15" customHeight="1" x14ac:dyDescent="0.2">
      <c r="A63" s="199">
        <f>ROW()</f>
        <v>63</v>
      </c>
      <c r="B63" s="23"/>
      <c r="C63" s="449"/>
      <c r="D63" s="449"/>
      <c r="E63" s="23"/>
      <c r="F63" s="201"/>
      <c r="G63" s="23"/>
      <c r="H63" s="70" t="s">
        <v>91</v>
      </c>
      <c r="I63" s="23"/>
      <c r="J63" s="450"/>
      <c r="K63" s="451"/>
      <c r="L63" s="451"/>
      <c r="M63" s="451"/>
      <c r="N63" s="452"/>
      <c r="O63" s="79"/>
      <c r="P63" s="450"/>
      <c r="Q63" s="451"/>
      <c r="R63" s="452"/>
      <c r="S63" s="237"/>
      <c r="T63" s="234"/>
    </row>
    <row r="64" spans="1:26" ht="15" customHeight="1" x14ac:dyDescent="0.2">
      <c r="A64" s="199">
        <f>ROW()</f>
        <v>64</v>
      </c>
      <c r="B64" s="23"/>
      <c r="C64" s="449"/>
      <c r="D64" s="449"/>
      <c r="E64" s="23"/>
      <c r="F64" s="201"/>
      <c r="G64" s="23"/>
      <c r="H64" s="70" t="s">
        <v>91</v>
      </c>
      <c r="I64" s="23"/>
      <c r="J64" s="450"/>
      <c r="K64" s="451"/>
      <c r="L64" s="451"/>
      <c r="M64" s="451"/>
      <c r="N64" s="452"/>
      <c r="O64" s="79"/>
      <c r="P64" s="450"/>
      <c r="Q64" s="451"/>
      <c r="R64" s="452"/>
      <c r="S64" s="237"/>
      <c r="T64" s="234"/>
    </row>
    <row r="65" spans="1:20" ht="15" customHeight="1" x14ac:dyDescent="0.2">
      <c r="A65" s="199">
        <f>ROW()</f>
        <v>65</v>
      </c>
      <c r="B65" s="23"/>
      <c r="C65" s="449"/>
      <c r="D65" s="449"/>
      <c r="E65" s="23"/>
      <c r="F65" s="201"/>
      <c r="G65" s="23"/>
      <c r="H65" s="70" t="s">
        <v>91</v>
      </c>
      <c r="I65" s="23"/>
      <c r="J65" s="450"/>
      <c r="K65" s="451"/>
      <c r="L65" s="451"/>
      <c r="M65" s="451"/>
      <c r="N65" s="452"/>
      <c r="O65" s="79"/>
      <c r="P65" s="450"/>
      <c r="Q65" s="451"/>
      <c r="R65" s="452"/>
      <c r="S65" s="237"/>
      <c r="T65" s="234"/>
    </row>
    <row r="66" spans="1:20" ht="15" customHeight="1" x14ac:dyDescent="0.2">
      <c r="A66" s="199">
        <f>ROW()</f>
        <v>66</v>
      </c>
      <c r="B66" s="23"/>
      <c r="C66" s="449"/>
      <c r="D66" s="449"/>
      <c r="E66" s="23"/>
      <c r="F66" s="201"/>
      <c r="G66" s="23"/>
      <c r="H66" s="70" t="s">
        <v>91</v>
      </c>
      <c r="I66" s="23"/>
      <c r="J66" s="450"/>
      <c r="K66" s="451"/>
      <c r="L66" s="451"/>
      <c r="M66" s="451"/>
      <c r="N66" s="452"/>
      <c r="O66" s="79"/>
      <c r="P66" s="450"/>
      <c r="Q66" s="451"/>
      <c r="R66" s="452"/>
      <c r="S66" s="237"/>
      <c r="T66" s="234"/>
    </row>
    <row r="67" spans="1:20" ht="15" customHeight="1" x14ac:dyDescent="0.2">
      <c r="A67" s="199">
        <f>ROW()</f>
        <v>67</v>
      </c>
      <c r="B67" s="23"/>
      <c r="C67" s="449"/>
      <c r="D67" s="449"/>
      <c r="E67" s="23"/>
      <c r="F67" s="201"/>
      <c r="G67" s="23"/>
      <c r="H67" s="70" t="s">
        <v>91</v>
      </c>
      <c r="I67" s="23"/>
      <c r="J67" s="450"/>
      <c r="K67" s="451"/>
      <c r="L67" s="451"/>
      <c r="M67" s="451"/>
      <c r="N67" s="452"/>
      <c r="O67" s="79"/>
      <c r="P67" s="450"/>
      <c r="Q67" s="451"/>
      <c r="R67" s="452"/>
      <c r="S67" s="237"/>
      <c r="T67" s="234"/>
    </row>
    <row r="68" spans="1:20" ht="15" customHeight="1" x14ac:dyDescent="0.2">
      <c r="A68" s="199">
        <f>ROW()</f>
        <v>68</v>
      </c>
      <c r="B68" s="23"/>
      <c r="C68" s="449"/>
      <c r="D68" s="449"/>
      <c r="E68" s="23"/>
      <c r="F68" s="278"/>
      <c r="G68" s="23"/>
      <c r="H68" s="279" t="s">
        <v>91</v>
      </c>
      <c r="I68" s="23"/>
      <c r="J68" s="450"/>
      <c r="K68" s="451"/>
      <c r="L68" s="451"/>
      <c r="M68" s="451"/>
      <c r="N68" s="452"/>
      <c r="O68" s="79"/>
      <c r="P68" s="450"/>
      <c r="Q68" s="451"/>
      <c r="R68" s="452"/>
      <c r="S68" s="237"/>
      <c r="T68" s="234"/>
    </row>
    <row r="69" spans="1:20" ht="15" customHeight="1" x14ac:dyDescent="0.2">
      <c r="A69" s="199">
        <f>ROW()</f>
        <v>69</v>
      </c>
      <c r="B69" s="23"/>
      <c r="C69" s="449"/>
      <c r="D69" s="449"/>
      <c r="E69" s="23"/>
      <c r="F69" s="278"/>
      <c r="G69" s="23"/>
      <c r="H69" s="279" t="s">
        <v>91</v>
      </c>
      <c r="I69" s="23"/>
      <c r="J69" s="450"/>
      <c r="K69" s="451"/>
      <c r="L69" s="451"/>
      <c r="M69" s="451"/>
      <c r="N69" s="452"/>
      <c r="O69" s="79"/>
      <c r="P69" s="450"/>
      <c r="Q69" s="451"/>
      <c r="R69" s="452"/>
      <c r="S69" s="237"/>
      <c r="T69" s="234"/>
    </row>
    <row r="70" spans="1:20" ht="15" customHeight="1" x14ac:dyDescent="0.2">
      <c r="A70" s="199">
        <f>ROW()</f>
        <v>70</v>
      </c>
      <c r="B70" s="23"/>
      <c r="C70" s="449"/>
      <c r="D70" s="449"/>
      <c r="E70" s="23"/>
      <c r="F70" s="278"/>
      <c r="G70" s="23"/>
      <c r="H70" s="279" t="s">
        <v>91</v>
      </c>
      <c r="I70" s="23"/>
      <c r="J70" s="450"/>
      <c r="K70" s="451"/>
      <c r="L70" s="451"/>
      <c r="M70" s="451"/>
      <c r="N70" s="452"/>
      <c r="O70" s="79"/>
      <c r="P70" s="450"/>
      <c r="Q70" s="451"/>
      <c r="R70" s="452"/>
      <c r="S70" s="237"/>
      <c r="T70" s="234"/>
    </row>
    <row r="71" spans="1:20" ht="15" customHeight="1" x14ac:dyDescent="0.2">
      <c r="A71" s="199">
        <f>ROW()</f>
        <v>71</v>
      </c>
      <c r="B71" s="23"/>
      <c r="C71" s="449"/>
      <c r="D71" s="449"/>
      <c r="E71" s="23"/>
      <c r="F71" s="336"/>
      <c r="G71" s="23"/>
      <c r="H71" s="337" t="s">
        <v>91</v>
      </c>
      <c r="I71" s="23"/>
      <c r="J71" s="450"/>
      <c r="K71" s="451"/>
      <c r="L71" s="451"/>
      <c r="M71" s="451"/>
      <c r="N71" s="452"/>
      <c r="O71" s="79"/>
      <c r="P71" s="450"/>
      <c r="Q71" s="451"/>
      <c r="R71" s="452"/>
      <c r="S71" s="237"/>
      <c r="T71" s="234"/>
    </row>
    <row r="72" spans="1:20" ht="15" customHeight="1" x14ac:dyDescent="0.2">
      <c r="A72" s="199">
        <f>ROW()</f>
        <v>72</v>
      </c>
      <c r="B72" s="23"/>
      <c r="C72" s="449"/>
      <c r="D72" s="449"/>
      <c r="E72" s="23"/>
      <c r="F72" s="336"/>
      <c r="G72" s="23"/>
      <c r="H72" s="337" t="s">
        <v>91</v>
      </c>
      <c r="I72" s="23"/>
      <c r="J72" s="450"/>
      <c r="K72" s="451"/>
      <c r="L72" s="451"/>
      <c r="M72" s="451"/>
      <c r="N72" s="452"/>
      <c r="O72" s="79"/>
      <c r="P72" s="450"/>
      <c r="Q72" s="451"/>
      <c r="R72" s="452"/>
      <c r="S72" s="237"/>
      <c r="T72" s="234"/>
    </row>
    <row r="73" spans="1:20" ht="15" customHeight="1" x14ac:dyDescent="0.2">
      <c r="A73" s="199">
        <f>ROW()</f>
        <v>73</v>
      </c>
      <c r="B73" s="23"/>
      <c r="C73" s="449"/>
      <c r="D73" s="449"/>
      <c r="E73" s="23"/>
      <c r="F73" s="336"/>
      <c r="G73" s="23"/>
      <c r="H73" s="337" t="s">
        <v>91</v>
      </c>
      <c r="I73" s="23"/>
      <c r="J73" s="450"/>
      <c r="K73" s="451"/>
      <c r="L73" s="451"/>
      <c r="M73" s="451"/>
      <c r="N73" s="452"/>
      <c r="O73" s="79"/>
      <c r="P73" s="450"/>
      <c r="Q73" s="451"/>
      <c r="R73" s="452"/>
      <c r="S73" s="237"/>
      <c r="T73" s="234"/>
    </row>
    <row r="74" spans="1:20" ht="15" customHeight="1" x14ac:dyDescent="0.2">
      <c r="A74" s="199">
        <f>ROW()</f>
        <v>74</v>
      </c>
      <c r="B74" s="23"/>
      <c r="C74" s="449"/>
      <c r="D74" s="449"/>
      <c r="E74" s="23"/>
      <c r="F74" s="336"/>
      <c r="G74" s="23"/>
      <c r="H74" s="337" t="s">
        <v>91</v>
      </c>
      <c r="I74" s="23"/>
      <c r="J74" s="450"/>
      <c r="K74" s="451"/>
      <c r="L74" s="451"/>
      <c r="M74" s="451"/>
      <c r="N74" s="452"/>
      <c r="O74" s="79"/>
      <c r="P74" s="450"/>
      <c r="Q74" s="451"/>
      <c r="R74" s="452"/>
      <c r="S74" s="237"/>
      <c r="T74" s="234"/>
    </row>
    <row r="75" spans="1:20" ht="15" customHeight="1" x14ac:dyDescent="0.2">
      <c r="A75" s="199">
        <f>ROW()</f>
        <v>75</v>
      </c>
      <c r="B75" s="23"/>
      <c r="C75" s="449"/>
      <c r="D75" s="449"/>
      <c r="E75" s="23"/>
      <c r="F75" s="336"/>
      <c r="G75" s="23"/>
      <c r="H75" s="337" t="s">
        <v>91</v>
      </c>
      <c r="I75" s="23"/>
      <c r="J75" s="450"/>
      <c r="K75" s="451"/>
      <c r="L75" s="451"/>
      <c r="M75" s="451"/>
      <c r="N75" s="452"/>
      <c r="O75" s="79"/>
      <c r="P75" s="450"/>
      <c r="Q75" s="451"/>
      <c r="R75" s="452"/>
      <c r="S75" s="237"/>
      <c r="T75" s="234"/>
    </row>
    <row r="76" spans="1:20" ht="15" customHeight="1" x14ac:dyDescent="0.2">
      <c r="A76" s="199">
        <f>ROW()</f>
        <v>76</v>
      </c>
      <c r="B76" s="23"/>
      <c r="C76" s="449"/>
      <c r="D76" s="449"/>
      <c r="E76" s="23"/>
      <c r="F76" s="336"/>
      <c r="G76" s="23"/>
      <c r="H76" s="337" t="s">
        <v>91</v>
      </c>
      <c r="I76" s="23"/>
      <c r="J76" s="450"/>
      <c r="K76" s="451"/>
      <c r="L76" s="451"/>
      <c r="M76" s="451"/>
      <c r="N76" s="452"/>
      <c r="O76" s="79"/>
      <c r="P76" s="450"/>
      <c r="Q76" s="451"/>
      <c r="R76" s="452"/>
      <c r="S76" s="237"/>
      <c r="T76" s="234"/>
    </row>
    <row r="77" spans="1:20" ht="15" customHeight="1" x14ac:dyDescent="0.2">
      <c r="A77" s="199">
        <f>ROW()</f>
        <v>77</v>
      </c>
      <c r="B77" s="23"/>
      <c r="C77" s="449"/>
      <c r="D77" s="449"/>
      <c r="E77" s="23"/>
      <c r="F77" s="336"/>
      <c r="G77" s="23"/>
      <c r="H77" s="337" t="s">
        <v>91</v>
      </c>
      <c r="I77" s="23"/>
      <c r="J77" s="450"/>
      <c r="K77" s="451"/>
      <c r="L77" s="451"/>
      <c r="M77" s="451"/>
      <c r="N77" s="452"/>
      <c r="O77" s="79"/>
      <c r="P77" s="450"/>
      <c r="Q77" s="451"/>
      <c r="R77" s="452"/>
      <c r="S77" s="237"/>
      <c r="T77" s="234"/>
    </row>
    <row r="78" spans="1:20" ht="15" customHeight="1" x14ac:dyDescent="0.2">
      <c r="A78" s="199">
        <f>ROW()</f>
        <v>78</v>
      </c>
      <c r="B78" s="23"/>
      <c r="C78" s="449"/>
      <c r="D78" s="449"/>
      <c r="E78" s="23"/>
      <c r="F78" s="336"/>
      <c r="G78" s="23"/>
      <c r="H78" s="337" t="s">
        <v>91</v>
      </c>
      <c r="I78" s="23"/>
      <c r="J78" s="450"/>
      <c r="K78" s="451"/>
      <c r="L78" s="451"/>
      <c r="M78" s="451"/>
      <c r="N78" s="452"/>
      <c r="O78" s="79"/>
      <c r="P78" s="450"/>
      <c r="Q78" s="451"/>
      <c r="R78" s="452"/>
      <c r="S78" s="237"/>
      <c r="T78" s="234"/>
    </row>
    <row r="79" spans="1:20" ht="15" customHeight="1" x14ac:dyDescent="0.2">
      <c r="A79" s="199">
        <f>ROW()</f>
        <v>79</v>
      </c>
      <c r="B79" s="23"/>
      <c r="C79" s="449"/>
      <c r="D79" s="449"/>
      <c r="E79" s="23"/>
      <c r="F79" s="336"/>
      <c r="G79" s="23"/>
      <c r="H79" s="337" t="s">
        <v>91</v>
      </c>
      <c r="I79" s="23"/>
      <c r="J79" s="450"/>
      <c r="K79" s="451"/>
      <c r="L79" s="451"/>
      <c r="M79" s="451"/>
      <c r="N79" s="452"/>
      <c r="O79" s="79"/>
      <c r="P79" s="450"/>
      <c r="Q79" s="451"/>
      <c r="R79" s="452"/>
      <c r="S79" s="237"/>
      <c r="T79" s="234"/>
    </row>
    <row r="80" spans="1:20" ht="15" customHeight="1" x14ac:dyDescent="0.2">
      <c r="A80" s="199">
        <f>ROW()</f>
        <v>80</v>
      </c>
      <c r="B80" s="23"/>
      <c r="C80" s="449"/>
      <c r="D80" s="449"/>
      <c r="E80" s="23"/>
      <c r="F80" s="336"/>
      <c r="G80" s="23"/>
      <c r="H80" s="337" t="s">
        <v>91</v>
      </c>
      <c r="I80" s="23"/>
      <c r="J80" s="450"/>
      <c r="K80" s="451"/>
      <c r="L80" s="451"/>
      <c r="M80" s="451"/>
      <c r="N80" s="452"/>
      <c r="O80" s="79"/>
      <c r="P80" s="450"/>
      <c r="Q80" s="451"/>
      <c r="R80" s="452"/>
      <c r="S80" s="237"/>
      <c r="T80" s="234"/>
    </row>
    <row r="81" spans="1:20" ht="15" customHeight="1" x14ac:dyDescent="0.2">
      <c r="A81" s="199">
        <f>ROW()</f>
        <v>81</v>
      </c>
      <c r="B81" s="23"/>
      <c r="C81" s="449"/>
      <c r="D81" s="449"/>
      <c r="E81" s="23"/>
      <c r="F81" s="336"/>
      <c r="G81" s="23"/>
      <c r="H81" s="337" t="s">
        <v>91</v>
      </c>
      <c r="I81" s="23"/>
      <c r="J81" s="450"/>
      <c r="K81" s="451"/>
      <c r="L81" s="451"/>
      <c r="M81" s="451"/>
      <c r="N81" s="452"/>
      <c r="O81" s="79"/>
      <c r="P81" s="450"/>
      <c r="Q81" s="451"/>
      <c r="R81" s="452"/>
      <c r="S81" s="237"/>
      <c r="T81" s="234"/>
    </row>
    <row r="82" spans="1:20" ht="15" customHeight="1" x14ac:dyDescent="0.2">
      <c r="A82" s="199">
        <f>ROW()</f>
        <v>82</v>
      </c>
      <c r="B82" s="23"/>
      <c r="C82" s="449"/>
      <c r="D82" s="449"/>
      <c r="E82" s="23"/>
      <c r="F82" s="336"/>
      <c r="G82" s="23"/>
      <c r="H82" s="337" t="s">
        <v>91</v>
      </c>
      <c r="I82" s="23"/>
      <c r="J82" s="450"/>
      <c r="K82" s="451"/>
      <c r="L82" s="451"/>
      <c r="M82" s="451"/>
      <c r="N82" s="452"/>
      <c r="O82" s="79"/>
      <c r="P82" s="450"/>
      <c r="Q82" s="451"/>
      <c r="R82" s="452"/>
      <c r="S82" s="237"/>
      <c r="T82" s="234"/>
    </row>
    <row r="83" spans="1:20" ht="15" customHeight="1" x14ac:dyDescent="0.2">
      <c r="A83" s="199">
        <f>ROW()</f>
        <v>83</v>
      </c>
      <c r="B83" s="23"/>
      <c r="C83" s="449"/>
      <c r="D83" s="449"/>
      <c r="E83" s="23"/>
      <c r="F83" s="336"/>
      <c r="G83" s="23"/>
      <c r="H83" s="337" t="s">
        <v>91</v>
      </c>
      <c r="I83" s="23"/>
      <c r="J83" s="450"/>
      <c r="K83" s="451"/>
      <c r="L83" s="451"/>
      <c r="M83" s="451"/>
      <c r="N83" s="452"/>
      <c r="O83" s="79"/>
      <c r="P83" s="450"/>
      <c r="Q83" s="451"/>
      <c r="R83" s="452"/>
      <c r="S83" s="237"/>
      <c r="T83" s="234"/>
    </row>
    <row r="84" spans="1:20" ht="15" customHeight="1" x14ac:dyDescent="0.2">
      <c r="A84" s="199">
        <f>ROW()</f>
        <v>84</v>
      </c>
      <c r="B84" s="23"/>
      <c r="C84" s="449"/>
      <c r="D84" s="449"/>
      <c r="E84" s="23"/>
      <c r="F84" s="336"/>
      <c r="G84" s="23"/>
      <c r="H84" s="337" t="s">
        <v>91</v>
      </c>
      <c r="I84" s="23"/>
      <c r="J84" s="450"/>
      <c r="K84" s="451"/>
      <c r="L84" s="451"/>
      <c r="M84" s="451"/>
      <c r="N84" s="452"/>
      <c r="O84" s="79"/>
      <c r="P84" s="450"/>
      <c r="Q84" s="451"/>
      <c r="R84" s="452"/>
      <c r="S84" s="237"/>
      <c r="T84" s="234"/>
    </row>
    <row r="85" spans="1:20" ht="15" customHeight="1" x14ac:dyDescent="0.2">
      <c r="A85" s="199">
        <f>ROW()</f>
        <v>85</v>
      </c>
      <c r="B85" s="23"/>
      <c r="C85" s="449"/>
      <c r="D85" s="449"/>
      <c r="E85" s="23"/>
      <c r="F85" s="336"/>
      <c r="G85" s="23"/>
      <c r="H85" s="337" t="s">
        <v>91</v>
      </c>
      <c r="I85" s="23"/>
      <c r="J85" s="450"/>
      <c r="K85" s="451"/>
      <c r="L85" s="451"/>
      <c r="M85" s="451"/>
      <c r="N85" s="452"/>
      <c r="O85" s="79"/>
      <c r="P85" s="450"/>
      <c r="Q85" s="451"/>
      <c r="R85" s="452"/>
      <c r="S85" s="237"/>
      <c r="T85" s="234"/>
    </row>
    <row r="86" spans="1:20" ht="15" customHeight="1" x14ac:dyDescent="0.2">
      <c r="A86" s="199">
        <f>ROW()</f>
        <v>86</v>
      </c>
      <c r="B86" s="23"/>
      <c r="C86" s="449"/>
      <c r="D86" s="449"/>
      <c r="E86" s="23"/>
      <c r="F86" s="336"/>
      <c r="G86" s="23"/>
      <c r="H86" s="337" t="s">
        <v>91</v>
      </c>
      <c r="I86" s="23"/>
      <c r="J86" s="450"/>
      <c r="K86" s="451"/>
      <c r="L86" s="451"/>
      <c r="M86" s="451"/>
      <c r="N86" s="452"/>
      <c r="O86" s="79"/>
      <c r="P86" s="450"/>
      <c r="Q86" s="451"/>
      <c r="R86" s="452"/>
      <c r="S86" s="237"/>
      <c r="T86" s="234"/>
    </row>
    <row r="87" spans="1:20" ht="15" customHeight="1" x14ac:dyDescent="0.2">
      <c r="A87" s="199">
        <f>ROW()</f>
        <v>87</v>
      </c>
      <c r="B87" s="23"/>
      <c r="C87" s="449"/>
      <c r="D87" s="449"/>
      <c r="E87" s="23"/>
      <c r="F87" s="336"/>
      <c r="G87" s="23"/>
      <c r="H87" s="337" t="s">
        <v>91</v>
      </c>
      <c r="I87" s="23"/>
      <c r="J87" s="450"/>
      <c r="K87" s="451"/>
      <c r="L87" s="451"/>
      <c r="M87" s="451"/>
      <c r="N87" s="452"/>
      <c r="O87" s="79"/>
      <c r="P87" s="450"/>
      <c r="Q87" s="451"/>
      <c r="R87" s="452"/>
      <c r="S87" s="237"/>
      <c r="T87" s="234"/>
    </row>
    <row r="88" spans="1:20" ht="15" customHeight="1" x14ac:dyDescent="0.2">
      <c r="A88" s="199">
        <f>ROW()</f>
        <v>88</v>
      </c>
      <c r="B88" s="23"/>
      <c r="C88" s="449"/>
      <c r="D88" s="449"/>
      <c r="E88" s="23"/>
      <c r="F88" s="336"/>
      <c r="G88" s="23"/>
      <c r="H88" s="337" t="s">
        <v>91</v>
      </c>
      <c r="I88" s="23"/>
      <c r="J88" s="450"/>
      <c r="K88" s="451"/>
      <c r="L88" s="451"/>
      <c r="M88" s="451"/>
      <c r="N88" s="452"/>
      <c r="O88" s="79"/>
      <c r="P88" s="450"/>
      <c r="Q88" s="451"/>
      <c r="R88" s="452"/>
      <c r="S88" s="237"/>
      <c r="T88" s="234"/>
    </row>
    <row r="89" spans="1:20" ht="15" customHeight="1" x14ac:dyDescent="0.2">
      <c r="A89" s="199">
        <f>ROW()</f>
        <v>89</v>
      </c>
      <c r="B89" s="23"/>
      <c r="C89" s="449"/>
      <c r="D89" s="449"/>
      <c r="E89" s="23"/>
      <c r="F89" s="336"/>
      <c r="G89" s="23"/>
      <c r="H89" s="337" t="s">
        <v>91</v>
      </c>
      <c r="I89" s="23"/>
      <c r="J89" s="450"/>
      <c r="K89" s="451"/>
      <c r="L89" s="451"/>
      <c r="M89" s="451"/>
      <c r="N89" s="452"/>
      <c r="O89" s="79"/>
      <c r="P89" s="450"/>
      <c r="Q89" s="451"/>
      <c r="R89" s="452"/>
      <c r="S89" s="237"/>
      <c r="T89" s="234"/>
    </row>
    <row r="90" spans="1:20" ht="15" customHeight="1" x14ac:dyDescent="0.2">
      <c r="A90" s="199">
        <f>ROW()</f>
        <v>90</v>
      </c>
      <c r="B90" s="23"/>
      <c r="C90" s="449"/>
      <c r="D90" s="449"/>
      <c r="E90" s="23"/>
      <c r="F90" s="336"/>
      <c r="G90" s="23"/>
      <c r="H90" s="337" t="s">
        <v>91</v>
      </c>
      <c r="I90" s="23"/>
      <c r="J90" s="450"/>
      <c r="K90" s="451"/>
      <c r="L90" s="451"/>
      <c r="M90" s="451"/>
      <c r="N90" s="452"/>
      <c r="O90" s="79"/>
      <c r="P90" s="450"/>
      <c r="Q90" s="451"/>
      <c r="R90" s="452"/>
      <c r="S90" s="237"/>
      <c r="T90" s="234"/>
    </row>
    <row r="91" spans="1:20" ht="15" customHeight="1" x14ac:dyDescent="0.2">
      <c r="A91" s="199">
        <f>ROW()</f>
        <v>91</v>
      </c>
      <c r="B91" s="23"/>
      <c r="C91" s="449"/>
      <c r="D91" s="449"/>
      <c r="E91" s="23"/>
      <c r="F91" s="336"/>
      <c r="G91" s="23"/>
      <c r="H91" s="337" t="s">
        <v>91</v>
      </c>
      <c r="I91" s="23"/>
      <c r="J91" s="450"/>
      <c r="K91" s="451"/>
      <c r="L91" s="451"/>
      <c r="M91" s="451"/>
      <c r="N91" s="452"/>
      <c r="O91" s="79"/>
      <c r="P91" s="450"/>
      <c r="Q91" s="451"/>
      <c r="R91" s="452"/>
      <c r="S91" s="237"/>
      <c r="T91" s="234"/>
    </row>
    <row r="92" spans="1:20" ht="15" customHeight="1" x14ac:dyDescent="0.2">
      <c r="A92" s="199">
        <f>ROW()</f>
        <v>92</v>
      </c>
      <c r="B92" s="23"/>
      <c r="C92" s="449"/>
      <c r="D92" s="449"/>
      <c r="E92" s="23"/>
      <c r="F92" s="336"/>
      <c r="G92" s="23"/>
      <c r="H92" s="337" t="s">
        <v>91</v>
      </c>
      <c r="I92" s="23"/>
      <c r="J92" s="450"/>
      <c r="K92" s="451"/>
      <c r="L92" s="451"/>
      <c r="M92" s="451"/>
      <c r="N92" s="452"/>
      <c r="O92" s="79"/>
      <c r="P92" s="450"/>
      <c r="Q92" s="451"/>
      <c r="R92" s="452"/>
      <c r="S92" s="237"/>
      <c r="T92" s="234"/>
    </row>
    <row r="93" spans="1:20" ht="15" customHeight="1" x14ac:dyDescent="0.2">
      <c r="A93" s="199">
        <f>ROW()</f>
        <v>93</v>
      </c>
      <c r="B93" s="23"/>
      <c r="C93" s="449"/>
      <c r="D93" s="449"/>
      <c r="E93" s="23"/>
      <c r="F93" s="336"/>
      <c r="G93" s="23"/>
      <c r="H93" s="337" t="s">
        <v>91</v>
      </c>
      <c r="I93" s="23"/>
      <c r="J93" s="450"/>
      <c r="K93" s="451"/>
      <c r="L93" s="451"/>
      <c r="M93" s="451"/>
      <c r="N93" s="452"/>
      <c r="O93" s="79"/>
      <c r="P93" s="450"/>
      <c r="Q93" s="451"/>
      <c r="R93" s="452"/>
      <c r="S93" s="237"/>
      <c r="T93" s="234"/>
    </row>
    <row r="94" spans="1:20" ht="15" customHeight="1" x14ac:dyDescent="0.2">
      <c r="A94" s="199">
        <f>ROW()</f>
        <v>94</v>
      </c>
      <c r="B94" s="23"/>
      <c r="C94" s="449"/>
      <c r="D94" s="449"/>
      <c r="E94" s="23"/>
      <c r="F94" s="336"/>
      <c r="G94" s="23"/>
      <c r="H94" s="337" t="s">
        <v>91</v>
      </c>
      <c r="I94" s="23"/>
      <c r="J94" s="450"/>
      <c r="K94" s="451"/>
      <c r="L94" s="451"/>
      <c r="M94" s="451"/>
      <c r="N94" s="452"/>
      <c r="O94" s="79"/>
      <c r="P94" s="450"/>
      <c r="Q94" s="451"/>
      <c r="R94" s="452"/>
      <c r="S94" s="237"/>
      <c r="T94" s="234"/>
    </row>
    <row r="95" spans="1:20" ht="15" customHeight="1" x14ac:dyDescent="0.2">
      <c r="A95" s="199">
        <f>ROW()</f>
        <v>95</v>
      </c>
      <c r="B95" s="23"/>
      <c r="C95" s="449"/>
      <c r="D95" s="449"/>
      <c r="E95" s="23"/>
      <c r="F95" s="336"/>
      <c r="G95" s="23"/>
      <c r="H95" s="337" t="s">
        <v>91</v>
      </c>
      <c r="I95" s="23"/>
      <c r="J95" s="450"/>
      <c r="K95" s="451"/>
      <c r="L95" s="451"/>
      <c r="M95" s="451"/>
      <c r="N95" s="452"/>
      <c r="O95" s="79"/>
      <c r="P95" s="450"/>
      <c r="Q95" s="451"/>
      <c r="R95" s="452"/>
      <c r="S95" s="237"/>
      <c r="T95" s="234"/>
    </row>
    <row r="96" spans="1:20" ht="15" customHeight="1" x14ac:dyDescent="0.2">
      <c r="A96" s="199">
        <f>ROW()</f>
        <v>96</v>
      </c>
      <c r="B96" s="23"/>
      <c r="C96" s="449"/>
      <c r="D96" s="449"/>
      <c r="E96" s="23"/>
      <c r="F96" s="336"/>
      <c r="G96" s="23"/>
      <c r="H96" s="337" t="s">
        <v>91</v>
      </c>
      <c r="I96" s="23"/>
      <c r="J96" s="450"/>
      <c r="K96" s="451"/>
      <c r="L96" s="451"/>
      <c r="M96" s="451"/>
      <c r="N96" s="452"/>
      <c r="O96" s="79"/>
      <c r="P96" s="450"/>
      <c r="Q96" s="451"/>
      <c r="R96" s="452"/>
      <c r="S96" s="237"/>
      <c r="T96" s="234"/>
    </row>
    <row r="97" spans="1:20" ht="15" customHeight="1" x14ac:dyDescent="0.2">
      <c r="A97" s="199">
        <f>ROW()</f>
        <v>97</v>
      </c>
      <c r="B97" s="23"/>
      <c r="C97" s="449"/>
      <c r="D97" s="449"/>
      <c r="E97" s="23"/>
      <c r="F97" s="336"/>
      <c r="G97" s="23"/>
      <c r="H97" s="337" t="s">
        <v>91</v>
      </c>
      <c r="I97" s="23"/>
      <c r="J97" s="450"/>
      <c r="K97" s="451"/>
      <c r="L97" s="451"/>
      <c r="M97" s="451"/>
      <c r="N97" s="452"/>
      <c r="O97" s="79"/>
      <c r="P97" s="450"/>
      <c r="Q97" s="451"/>
      <c r="R97" s="452"/>
      <c r="S97" s="237"/>
      <c r="T97" s="234"/>
    </row>
    <row r="98" spans="1:20" ht="15" customHeight="1" x14ac:dyDescent="0.2">
      <c r="A98" s="199">
        <f>ROW()</f>
        <v>98</v>
      </c>
      <c r="B98" s="23"/>
      <c r="C98" s="449"/>
      <c r="D98" s="449"/>
      <c r="E98" s="23"/>
      <c r="F98" s="336"/>
      <c r="G98" s="23"/>
      <c r="H98" s="337" t="s">
        <v>91</v>
      </c>
      <c r="I98" s="23"/>
      <c r="J98" s="450"/>
      <c r="K98" s="451"/>
      <c r="L98" s="451"/>
      <c r="M98" s="451"/>
      <c r="N98" s="452"/>
      <c r="O98" s="79"/>
      <c r="P98" s="450"/>
      <c r="Q98" s="451"/>
      <c r="R98" s="452"/>
      <c r="S98" s="237"/>
      <c r="T98" s="234"/>
    </row>
    <row r="99" spans="1:20" ht="15" customHeight="1" x14ac:dyDescent="0.2">
      <c r="A99" s="199">
        <f>ROW()</f>
        <v>99</v>
      </c>
      <c r="B99" s="23"/>
      <c r="C99" s="449"/>
      <c r="D99" s="449"/>
      <c r="E99" s="23"/>
      <c r="F99" s="336"/>
      <c r="G99" s="23"/>
      <c r="H99" s="337" t="s">
        <v>91</v>
      </c>
      <c r="I99" s="23"/>
      <c r="J99" s="450"/>
      <c r="K99" s="451"/>
      <c r="L99" s="451"/>
      <c r="M99" s="451"/>
      <c r="N99" s="452"/>
      <c r="O99" s="79"/>
      <c r="P99" s="450"/>
      <c r="Q99" s="451"/>
      <c r="R99" s="452"/>
      <c r="S99" s="237"/>
      <c r="T99" s="234"/>
    </row>
    <row r="100" spans="1:20" ht="15" customHeight="1" x14ac:dyDescent="0.2">
      <c r="A100" s="199">
        <f>ROW()</f>
        <v>100</v>
      </c>
      <c r="B100" s="23"/>
      <c r="C100" s="449"/>
      <c r="D100" s="449"/>
      <c r="E100" s="23"/>
      <c r="F100" s="336"/>
      <c r="G100" s="23"/>
      <c r="H100" s="337" t="s">
        <v>91</v>
      </c>
      <c r="I100" s="23"/>
      <c r="J100" s="450"/>
      <c r="K100" s="451"/>
      <c r="L100" s="451"/>
      <c r="M100" s="451"/>
      <c r="N100" s="452"/>
      <c r="O100" s="79"/>
      <c r="P100" s="450"/>
      <c r="Q100" s="451"/>
      <c r="R100" s="452"/>
      <c r="S100" s="237"/>
      <c r="T100" s="234"/>
    </row>
    <row r="101" spans="1:20" ht="15" customHeight="1" x14ac:dyDescent="0.2">
      <c r="A101" s="199">
        <f>ROW()</f>
        <v>101</v>
      </c>
      <c r="B101" s="23"/>
      <c r="C101" s="449"/>
      <c r="D101" s="449"/>
      <c r="E101" s="23"/>
      <c r="F101" s="278"/>
      <c r="G101" s="23"/>
      <c r="H101" s="279" t="s">
        <v>91</v>
      </c>
      <c r="I101" s="23"/>
      <c r="J101" s="450"/>
      <c r="K101" s="451"/>
      <c r="L101" s="451"/>
      <c r="M101" s="451"/>
      <c r="N101" s="452"/>
      <c r="O101" s="79"/>
      <c r="P101" s="450"/>
      <c r="Q101" s="451"/>
      <c r="R101" s="452"/>
      <c r="S101" s="237"/>
      <c r="T101" s="234"/>
    </row>
    <row r="102" spans="1:20" ht="15" customHeight="1" x14ac:dyDescent="0.2">
      <c r="A102" s="199">
        <f>ROW()</f>
        <v>102</v>
      </c>
      <c r="B102" s="23"/>
      <c r="C102" s="449"/>
      <c r="D102" s="449"/>
      <c r="E102" s="23"/>
      <c r="F102" s="278"/>
      <c r="G102" s="23"/>
      <c r="H102" s="279" t="s">
        <v>91</v>
      </c>
      <c r="I102" s="23"/>
      <c r="J102" s="450"/>
      <c r="K102" s="451"/>
      <c r="L102" s="451"/>
      <c r="M102" s="451"/>
      <c r="N102" s="452"/>
      <c r="O102" s="79"/>
      <c r="P102" s="450"/>
      <c r="Q102" s="451"/>
      <c r="R102" s="452"/>
      <c r="S102" s="237"/>
      <c r="T102" s="234"/>
    </row>
    <row r="103" spans="1:20" ht="15" customHeight="1" x14ac:dyDescent="0.2">
      <c r="A103" s="199">
        <f>ROW()</f>
        <v>103</v>
      </c>
      <c r="B103" s="23"/>
      <c r="C103" s="449"/>
      <c r="D103" s="449"/>
      <c r="E103" s="23"/>
      <c r="F103" s="278"/>
      <c r="G103" s="23"/>
      <c r="H103" s="279" t="s">
        <v>91</v>
      </c>
      <c r="I103" s="23"/>
      <c r="J103" s="450"/>
      <c r="K103" s="451"/>
      <c r="L103" s="451"/>
      <c r="M103" s="451"/>
      <c r="N103" s="452"/>
      <c r="O103" s="79"/>
      <c r="P103" s="450"/>
      <c r="Q103" s="451"/>
      <c r="R103" s="452"/>
      <c r="S103" s="237"/>
      <c r="T103" s="234"/>
    </row>
    <row r="104" spans="1:20" ht="15" customHeight="1" x14ac:dyDescent="0.2">
      <c r="A104" s="199">
        <f>ROW()</f>
        <v>104</v>
      </c>
      <c r="B104" s="23"/>
      <c r="C104" s="449"/>
      <c r="D104" s="449"/>
      <c r="E104" s="23"/>
      <c r="F104" s="278"/>
      <c r="G104" s="23"/>
      <c r="H104" s="279" t="s">
        <v>91</v>
      </c>
      <c r="I104" s="23"/>
      <c r="J104" s="450"/>
      <c r="K104" s="451"/>
      <c r="L104" s="451"/>
      <c r="M104" s="451"/>
      <c r="N104" s="452"/>
      <c r="O104" s="79"/>
      <c r="P104" s="450"/>
      <c r="Q104" s="451"/>
      <c r="R104" s="452"/>
      <c r="S104" s="237"/>
      <c r="T104" s="234"/>
    </row>
    <row r="105" spans="1:20" ht="15" customHeight="1" x14ac:dyDescent="0.2">
      <c r="A105" s="199">
        <f>ROW()</f>
        <v>105</v>
      </c>
      <c r="B105" s="23"/>
      <c r="C105" s="449"/>
      <c r="D105" s="449"/>
      <c r="E105" s="23"/>
      <c r="F105" s="278"/>
      <c r="G105" s="23"/>
      <c r="H105" s="279" t="s">
        <v>91</v>
      </c>
      <c r="I105" s="23"/>
      <c r="J105" s="450"/>
      <c r="K105" s="451"/>
      <c r="L105" s="451"/>
      <c r="M105" s="451"/>
      <c r="N105" s="452"/>
      <c r="O105" s="79"/>
      <c r="P105" s="450"/>
      <c r="Q105" s="451"/>
      <c r="R105" s="452"/>
      <c r="S105" s="237"/>
      <c r="T105" s="234"/>
    </row>
    <row r="106" spans="1:20" ht="15" customHeight="1" x14ac:dyDescent="0.2">
      <c r="A106" s="199">
        <f>ROW()</f>
        <v>106</v>
      </c>
      <c r="B106" s="23"/>
      <c r="C106" s="449"/>
      <c r="D106" s="449"/>
      <c r="E106" s="23"/>
      <c r="F106" s="278"/>
      <c r="G106" s="23"/>
      <c r="H106" s="279" t="s">
        <v>91</v>
      </c>
      <c r="I106" s="23"/>
      <c r="J106" s="450"/>
      <c r="K106" s="451"/>
      <c r="L106" s="451"/>
      <c r="M106" s="451"/>
      <c r="N106" s="452"/>
      <c r="O106" s="79"/>
      <c r="P106" s="450"/>
      <c r="Q106" s="451"/>
      <c r="R106" s="452"/>
      <c r="S106" s="237"/>
      <c r="T106" s="234"/>
    </row>
    <row r="107" spans="1:20" ht="15" customHeight="1" x14ac:dyDescent="0.2">
      <c r="A107" s="199">
        <f>ROW()</f>
        <v>107</v>
      </c>
      <c r="B107" s="23"/>
      <c r="C107" s="449"/>
      <c r="D107" s="449"/>
      <c r="E107" s="23"/>
      <c r="F107" s="278"/>
      <c r="G107" s="23"/>
      <c r="H107" s="279" t="s">
        <v>91</v>
      </c>
      <c r="I107" s="23"/>
      <c r="J107" s="450"/>
      <c r="K107" s="451"/>
      <c r="L107" s="451"/>
      <c r="M107" s="451"/>
      <c r="N107" s="452"/>
      <c r="O107" s="79"/>
      <c r="P107" s="450"/>
      <c r="Q107" s="451"/>
      <c r="R107" s="452"/>
      <c r="S107" s="237"/>
      <c r="T107" s="234"/>
    </row>
    <row r="108" spans="1:20" ht="15" customHeight="1" x14ac:dyDescent="0.2">
      <c r="A108" s="199">
        <f>ROW()</f>
        <v>108</v>
      </c>
      <c r="B108" s="23"/>
      <c r="C108" s="449"/>
      <c r="D108" s="449"/>
      <c r="E108" s="23"/>
      <c r="F108" s="278"/>
      <c r="G108" s="23"/>
      <c r="H108" s="279" t="s">
        <v>91</v>
      </c>
      <c r="I108" s="23"/>
      <c r="J108" s="450"/>
      <c r="K108" s="451"/>
      <c r="L108" s="451"/>
      <c r="M108" s="451"/>
      <c r="N108" s="452"/>
      <c r="O108" s="79"/>
      <c r="P108" s="450"/>
      <c r="Q108" s="451"/>
      <c r="R108" s="452"/>
      <c r="S108" s="237"/>
      <c r="T108" s="234"/>
    </row>
    <row r="109" spans="1:20" ht="15" customHeight="1" x14ac:dyDescent="0.2">
      <c r="A109" s="199">
        <f>ROW()</f>
        <v>109</v>
      </c>
      <c r="B109" s="23"/>
      <c r="C109" s="449"/>
      <c r="D109" s="449"/>
      <c r="E109" s="23"/>
      <c r="F109" s="278"/>
      <c r="G109" s="23"/>
      <c r="H109" s="279" t="s">
        <v>91</v>
      </c>
      <c r="I109" s="23"/>
      <c r="J109" s="450"/>
      <c r="K109" s="451"/>
      <c r="L109" s="451"/>
      <c r="M109" s="451"/>
      <c r="N109" s="452"/>
      <c r="O109" s="79"/>
      <c r="P109" s="450"/>
      <c r="Q109" s="451"/>
      <c r="R109" s="452"/>
      <c r="S109" s="237"/>
      <c r="T109" s="234"/>
    </row>
    <row r="110" spans="1:20" ht="15" customHeight="1" x14ac:dyDescent="0.2">
      <c r="A110" s="199">
        <f>ROW()</f>
        <v>110</v>
      </c>
      <c r="B110" s="23"/>
      <c r="C110" s="449"/>
      <c r="D110" s="449"/>
      <c r="E110" s="23"/>
      <c r="F110" s="201"/>
      <c r="G110" s="23"/>
      <c r="H110" s="70" t="s">
        <v>91</v>
      </c>
      <c r="I110" s="23"/>
      <c r="J110" s="450"/>
      <c r="K110" s="451"/>
      <c r="L110" s="451"/>
      <c r="M110" s="451"/>
      <c r="N110" s="452"/>
      <c r="O110" s="79"/>
      <c r="P110" s="450"/>
      <c r="Q110" s="451"/>
      <c r="R110" s="452"/>
      <c r="S110" s="237"/>
      <c r="T110" s="234"/>
    </row>
    <row r="111" spans="1:20" ht="15" customHeight="1" x14ac:dyDescent="0.2">
      <c r="A111" s="199">
        <f>ROW()</f>
        <v>111</v>
      </c>
      <c r="B111" s="23"/>
      <c r="C111" s="449"/>
      <c r="D111" s="449"/>
      <c r="E111" s="23"/>
      <c r="F111" s="201"/>
      <c r="G111" s="23"/>
      <c r="H111" s="70" t="s">
        <v>91</v>
      </c>
      <c r="I111" s="23"/>
      <c r="J111" s="450"/>
      <c r="K111" s="451"/>
      <c r="L111" s="451"/>
      <c r="M111" s="451"/>
      <c r="N111" s="452"/>
      <c r="O111" s="79"/>
      <c r="P111" s="450"/>
      <c r="Q111" s="451"/>
      <c r="R111" s="452"/>
      <c r="S111" s="237"/>
      <c r="T111" s="234"/>
    </row>
    <row r="112" spans="1:20" ht="15" customHeight="1" x14ac:dyDescent="0.2">
      <c r="A112" s="199">
        <f>ROW()</f>
        <v>112</v>
      </c>
      <c r="B112" s="23"/>
      <c r="C112" s="449"/>
      <c r="D112" s="449"/>
      <c r="E112" s="23"/>
      <c r="F112" s="201"/>
      <c r="G112" s="23"/>
      <c r="H112" s="70" t="s">
        <v>91</v>
      </c>
      <c r="I112" s="23"/>
      <c r="J112" s="450"/>
      <c r="K112" s="451"/>
      <c r="L112" s="451"/>
      <c r="M112" s="451"/>
      <c r="N112" s="452"/>
      <c r="O112" s="79"/>
      <c r="P112" s="450"/>
      <c r="Q112" s="451"/>
      <c r="R112" s="452"/>
      <c r="S112" s="237"/>
      <c r="T112" s="234"/>
    </row>
    <row r="113" spans="1:26" ht="15" customHeight="1" x14ac:dyDescent="0.2">
      <c r="A113" s="199">
        <f>ROW()</f>
        <v>113</v>
      </c>
      <c r="B113" s="23"/>
      <c r="C113" s="449"/>
      <c r="D113" s="449"/>
      <c r="E113" s="23"/>
      <c r="F113" s="201"/>
      <c r="G113" s="23"/>
      <c r="H113" s="70" t="s">
        <v>91</v>
      </c>
      <c r="I113" s="23"/>
      <c r="J113" s="450"/>
      <c r="K113" s="451"/>
      <c r="L113" s="451"/>
      <c r="M113" s="451"/>
      <c r="N113" s="452"/>
      <c r="O113" s="79"/>
      <c r="P113" s="450"/>
      <c r="Q113" s="451"/>
      <c r="R113" s="452"/>
      <c r="S113" s="237"/>
      <c r="T113" s="234"/>
    </row>
    <row r="114" spans="1:26" ht="15" customHeight="1" x14ac:dyDescent="0.2">
      <c r="A114" s="199">
        <f>ROW()</f>
        <v>114</v>
      </c>
      <c r="B114" s="23"/>
      <c r="C114" s="449"/>
      <c r="D114" s="449"/>
      <c r="E114" s="23"/>
      <c r="F114" s="201"/>
      <c r="G114" s="23"/>
      <c r="H114" s="70" t="s">
        <v>91</v>
      </c>
      <c r="I114" s="23"/>
      <c r="J114" s="450"/>
      <c r="K114" s="451"/>
      <c r="L114" s="451"/>
      <c r="M114" s="451"/>
      <c r="N114" s="452"/>
      <c r="O114" s="79"/>
      <c r="P114" s="450"/>
      <c r="Q114" s="451"/>
      <c r="R114" s="452"/>
      <c r="S114" s="237"/>
      <c r="T114" s="234"/>
    </row>
    <row r="115" spans="1:26" ht="15" customHeight="1" x14ac:dyDescent="0.2">
      <c r="A115" s="199">
        <f>ROW()</f>
        <v>115</v>
      </c>
      <c r="B115" s="23"/>
      <c r="C115" s="449"/>
      <c r="D115" s="449"/>
      <c r="E115" s="23"/>
      <c r="F115" s="201"/>
      <c r="G115" s="23"/>
      <c r="H115" s="70" t="s">
        <v>91</v>
      </c>
      <c r="I115" s="23"/>
      <c r="J115" s="450"/>
      <c r="K115" s="451"/>
      <c r="L115" s="451"/>
      <c r="M115" s="451"/>
      <c r="N115" s="452"/>
      <c r="O115" s="79"/>
      <c r="P115" s="450"/>
      <c r="Q115" s="451"/>
      <c r="R115" s="452"/>
      <c r="S115" s="237"/>
      <c r="T115" s="234"/>
    </row>
    <row r="116" spans="1:26" ht="15" customHeight="1" x14ac:dyDescent="0.2">
      <c r="A116" s="199">
        <f>ROW()</f>
        <v>116</v>
      </c>
      <c r="B116" s="23"/>
      <c r="C116" s="449"/>
      <c r="D116" s="449"/>
      <c r="E116" s="23"/>
      <c r="F116" s="201"/>
      <c r="G116" s="23"/>
      <c r="H116" s="70" t="s">
        <v>91</v>
      </c>
      <c r="I116" s="23"/>
      <c r="J116" s="450"/>
      <c r="K116" s="451"/>
      <c r="L116" s="451"/>
      <c r="M116" s="451"/>
      <c r="N116" s="452"/>
      <c r="O116" s="79"/>
      <c r="P116" s="450"/>
      <c r="Q116" s="451"/>
      <c r="R116" s="452"/>
      <c r="S116" s="237"/>
      <c r="T116" s="234"/>
    </row>
    <row r="117" spans="1:26" ht="15" customHeight="1" x14ac:dyDescent="0.2">
      <c r="A117" s="199">
        <f>ROW()</f>
        <v>117</v>
      </c>
      <c r="B117" s="23"/>
      <c r="C117" s="449"/>
      <c r="D117" s="449"/>
      <c r="E117" s="23"/>
      <c r="F117" s="201"/>
      <c r="G117" s="23"/>
      <c r="H117" s="70" t="s">
        <v>91</v>
      </c>
      <c r="I117" s="23"/>
      <c r="J117" s="450"/>
      <c r="K117" s="451"/>
      <c r="L117" s="451"/>
      <c r="M117" s="451"/>
      <c r="N117" s="452"/>
      <c r="O117" s="79"/>
      <c r="P117" s="450"/>
      <c r="Q117" s="451"/>
      <c r="R117" s="452"/>
      <c r="S117" s="237"/>
      <c r="T117" s="234"/>
    </row>
    <row r="118" spans="1:26" ht="15" customHeight="1" x14ac:dyDescent="0.2">
      <c r="A118" s="199">
        <f>ROW()</f>
        <v>118</v>
      </c>
      <c r="B118" s="23"/>
      <c r="C118" s="449"/>
      <c r="D118" s="449"/>
      <c r="E118" s="23"/>
      <c r="F118" s="201"/>
      <c r="G118" s="23"/>
      <c r="H118" s="70" t="s">
        <v>91</v>
      </c>
      <c r="I118" s="23"/>
      <c r="J118" s="450"/>
      <c r="K118" s="451"/>
      <c r="L118" s="451"/>
      <c r="M118" s="451"/>
      <c r="N118" s="452"/>
      <c r="O118" s="79"/>
      <c r="P118" s="450"/>
      <c r="Q118" s="451"/>
      <c r="R118" s="452"/>
      <c r="S118" s="237"/>
      <c r="T118" s="234"/>
    </row>
    <row r="119" spans="1:26" ht="15" customHeight="1" x14ac:dyDescent="0.2">
      <c r="A119" s="199">
        <f>ROW()</f>
        <v>119</v>
      </c>
      <c r="B119" s="23"/>
      <c r="C119" s="449"/>
      <c r="D119" s="449"/>
      <c r="E119" s="23"/>
      <c r="F119" s="201"/>
      <c r="G119" s="23"/>
      <c r="H119" s="70" t="s">
        <v>91</v>
      </c>
      <c r="I119" s="23"/>
      <c r="J119" s="450"/>
      <c r="K119" s="451"/>
      <c r="L119" s="451"/>
      <c r="M119" s="451"/>
      <c r="N119" s="452"/>
      <c r="O119" s="79"/>
      <c r="P119" s="450"/>
      <c r="Q119" s="451"/>
      <c r="R119" s="452"/>
      <c r="S119" s="237"/>
      <c r="T119" s="234"/>
    </row>
    <row r="120" spans="1:26" ht="15" customHeight="1" x14ac:dyDescent="0.2">
      <c r="A120" s="199">
        <f>ROW()</f>
        <v>120</v>
      </c>
      <c r="B120" s="23"/>
      <c r="C120" s="449"/>
      <c r="D120" s="449"/>
      <c r="E120" s="23"/>
      <c r="F120" s="201"/>
      <c r="G120" s="23"/>
      <c r="H120" s="70" t="s">
        <v>91</v>
      </c>
      <c r="I120" s="23"/>
      <c r="J120" s="450"/>
      <c r="K120" s="451"/>
      <c r="L120" s="451"/>
      <c r="M120" s="451"/>
      <c r="N120" s="452"/>
      <c r="O120" s="79"/>
      <c r="P120" s="450"/>
      <c r="Q120" s="451"/>
      <c r="R120" s="452"/>
      <c r="S120" s="237"/>
      <c r="T120" s="234"/>
    </row>
    <row r="121" spans="1:26" ht="15" customHeight="1" x14ac:dyDescent="0.2">
      <c r="A121" s="199">
        <f>ROW()</f>
        <v>121</v>
      </c>
      <c r="B121" s="23"/>
      <c r="C121" s="449"/>
      <c r="D121" s="449"/>
      <c r="E121" s="23"/>
      <c r="F121" s="201"/>
      <c r="G121" s="23"/>
      <c r="H121" s="70" t="s">
        <v>91</v>
      </c>
      <c r="I121" s="23"/>
      <c r="J121" s="450"/>
      <c r="K121" s="451"/>
      <c r="L121" s="451"/>
      <c r="M121" s="451"/>
      <c r="N121" s="452"/>
      <c r="O121" s="79"/>
      <c r="P121" s="450"/>
      <c r="Q121" s="451"/>
      <c r="R121" s="452"/>
      <c r="S121" s="237"/>
      <c r="T121" s="234"/>
    </row>
    <row r="122" spans="1:26" ht="15" customHeight="1" x14ac:dyDescent="0.2">
      <c r="A122" s="199">
        <f>ROW()</f>
        <v>122</v>
      </c>
      <c r="B122" s="24"/>
      <c r="C122" s="329" t="s">
        <v>657</v>
      </c>
      <c r="D122" s="188"/>
      <c r="E122" s="188"/>
      <c r="F122" s="188"/>
      <c r="G122" s="188"/>
      <c r="H122" s="188"/>
      <c r="I122" s="188"/>
      <c r="J122" s="188"/>
      <c r="K122" s="188"/>
      <c r="L122" s="188"/>
      <c r="M122" s="188"/>
      <c r="N122" s="188"/>
      <c r="O122" s="188"/>
      <c r="P122" s="188"/>
      <c r="Q122" s="188"/>
      <c r="R122" s="188"/>
      <c r="S122" s="235"/>
      <c r="T122" s="234"/>
    </row>
    <row r="123" spans="1:26" ht="12.75" customHeight="1" x14ac:dyDescent="0.2">
      <c r="A123" s="200">
        <f>ROW()</f>
        <v>123</v>
      </c>
      <c r="B123" s="40"/>
      <c r="C123" s="39"/>
      <c r="D123" s="39"/>
      <c r="E123" s="40"/>
      <c r="F123" s="39"/>
      <c r="G123" s="40"/>
      <c r="H123" s="39"/>
      <c r="I123" s="40"/>
      <c r="J123" s="39"/>
      <c r="K123" s="40"/>
      <c r="L123" s="39"/>
      <c r="M123" s="40"/>
      <c r="N123" s="39"/>
      <c r="O123" s="40"/>
      <c r="P123" s="39"/>
      <c r="Q123" s="40"/>
      <c r="R123" s="109"/>
      <c r="S123" s="236" t="s">
        <v>567</v>
      </c>
      <c r="T123" s="234"/>
    </row>
    <row r="124" spans="1:26" ht="12.75" customHeight="1" x14ac:dyDescent="0.2"/>
    <row r="125" spans="1:26" s="10" customFormat="1" ht="12.75" customHeight="1" x14ac:dyDescent="0.2">
      <c r="A125" s="15"/>
      <c r="B125" s="16"/>
      <c r="C125" s="16"/>
      <c r="D125" s="16"/>
      <c r="E125" s="16"/>
      <c r="F125" s="16"/>
      <c r="G125" s="16"/>
      <c r="H125" s="16"/>
      <c r="I125" s="16"/>
      <c r="J125" s="16"/>
      <c r="K125" s="16"/>
      <c r="L125" s="16"/>
      <c r="M125" s="16"/>
      <c r="N125" s="16"/>
      <c r="O125" s="16"/>
      <c r="P125" s="16"/>
      <c r="Q125" s="16"/>
      <c r="R125" s="16"/>
      <c r="S125" s="233"/>
      <c r="T125" s="234"/>
      <c r="U125"/>
      <c r="V125"/>
      <c r="W125"/>
      <c r="X125"/>
      <c r="Y125"/>
      <c r="Z125"/>
    </row>
    <row r="126" spans="1:26" s="10" customFormat="1" ht="16.5" customHeight="1" x14ac:dyDescent="0.25">
      <c r="A126" s="18"/>
      <c r="B126" s="21"/>
      <c r="C126" s="19"/>
      <c r="D126" s="19"/>
      <c r="E126" s="21"/>
      <c r="F126" s="19"/>
      <c r="G126" s="21"/>
      <c r="H126" s="19"/>
      <c r="I126" s="21"/>
      <c r="J126" s="19"/>
      <c r="K126" s="177" t="s">
        <v>191</v>
      </c>
      <c r="L126" s="379" t="str">
        <f>IF(NOT(ISBLANK('Annual CoverSheet'!$C$8)),'Annual CoverSheet'!$C$8,"")</f>
        <v>Airport Company</v>
      </c>
      <c r="M126" s="379"/>
      <c r="N126" s="379"/>
      <c r="O126" s="379"/>
      <c r="P126" s="379"/>
      <c r="Q126" s="379"/>
      <c r="R126" s="379"/>
      <c r="S126" s="191"/>
      <c r="T126" s="234"/>
      <c r="U126"/>
      <c r="V126"/>
      <c r="W126"/>
      <c r="X126"/>
      <c r="Y126"/>
      <c r="Z126"/>
    </row>
    <row r="127" spans="1:26" s="10" customFormat="1" ht="16.5" customHeight="1" x14ac:dyDescent="0.25">
      <c r="A127" s="18"/>
      <c r="B127" s="21"/>
      <c r="C127" s="19"/>
      <c r="D127" s="19"/>
      <c r="E127" s="21"/>
      <c r="F127" s="19"/>
      <c r="G127" s="21"/>
      <c r="H127" s="19"/>
      <c r="I127" s="21"/>
      <c r="J127" s="19"/>
      <c r="K127" s="177" t="s">
        <v>192</v>
      </c>
      <c r="L127" s="380">
        <f>IF(ISNUMBER('Annual CoverSheet'!$C$12),'Annual CoverSheet'!$C$12,"")</f>
        <v>40633</v>
      </c>
      <c r="M127" s="380"/>
      <c r="N127" s="380"/>
      <c r="O127" s="380"/>
      <c r="P127" s="380"/>
      <c r="Q127" s="380"/>
      <c r="R127" s="380"/>
      <c r="S127" s="191"/>
      <c r="T127" s="234"/>
      <c r="U127"/>
      <c r="V127"/>
      <c r="W127"/>
      <c r="X127"/>
      <c r="Y127"/>
      <c r="Z127"/>
    </row>
    <row r="128" spans="1:26" s="13" customFormat="1" ht="30" customHeight="1" x14ac:dyDescent="0.25">
      <c r="A128" s="182" t="s">
        <v>452</v>
      </c>
      <c r="B128" s="294"/>
      <c r="C128" s="294"/>
      <c r="D128" s="294"/>
      <c r="E128" s="294"/>
      <c r="F128" s="294"/>
      <c r="G128" s="294"/>
      <c r="H128" s="294"/>
      <c r="I128" s="294"/>
      <c r="J128" s="294"/>
      <c r="K128" s="294"/>
      <c r="L128" s="294"/>
      <c r="M128" s="294"/>
      <c r="N128" s="294"/>
      <c r="O128" s="294"/>
      <c r="P128" s="294"/>
      <c r="Q128" s="294"/>
      <c r="R128" s="19"/>
      <c r="S128" s="191"/>
      <c r="T128" s="234"/>
      <c r="U128"/>
      <c r="V128"/>
      <c r="W128"/>
      <c r="X128"/>
      <c r="Y128"/>
      <c r="Z128"/>
    </row>
    <row r="129" spans="1:26" s="10" customFormat="1" x14ac:dyDescent="0.2">
      <c r="A129" s="198" t="s">
        <v>589</v>
      </c>
      <c r="B129" s="22" t="s">
        <v>686</v>
      </c>
      <c r="C129" s="19"/>
      <c r="D129" s="19"/>
      <c r="E129" s="19"/>
      <c r="F129" s="19"/>
      <c r="G129" s="19"/>
      <c r="H129" s="19"/>
      <c r="I129" s="19"/>
      <c r="J129" s="19"/>
      <c r="K129" s="19"/>
      <c r="L129" s="19"/>
      <c r="M129" s="19"/>
      <c r="N129" s="19"/>
      <c r="O129" s="19"/>
      <c r="P129" s="19"/>
      <c r="Q129" s="19"/>
      <c r="R129" s="19"/>
      <c r="S129" s="191"/>
      <c r="T129" s="234"/>
      <c r="U129"/>
      <c r="V129"/>
      <c r="W129"/>
      <c r="X129"/>
      <c r="Y129"/>
      <c r="Z129"/>
    </row>
    <row r="130" spans="1:26" ht="24.95" customHeight="1" x14ac:dyDescent="0.25">
      <c r="A130" s="199">
        <f>ROW()</f>
        <v>130</v>
      </c>
      <c r="B130" s="181" t="s">
        <v>494</v>
      </c>
      <c r="C130" s="23"/>
      <c r="D130" s="23"/>
      <c r="E130" s="23"/>
      <c r="F130" s="23"/>
      <c r="G130" s="23"/>
      <c r="H130" s="23"/>
      <c r="I130" s="23"/>
      <c r="J130" s="24"/>
      <c r="K130" s="23"/>
      <c r="L130" s="24"/>
      <c r="M130" s="23"/>
      <c r="N130" s="24"/>
      <c r="O130" s="23"/>
      <c r="P130" s="24"/>
      <c r="Q130" s="23"/>
      <c r="R130" s="108"/>
      <c r="S130" s="235"/>
      <c r="T130" s="234"/>
    </row>
    <row r="131" spans="1:26" ht="30" customHeight="1" x14ac:dyDescent="0.25">
      <c r="A131" s="199">
        <f>ROW()</f>
        <v>131</v>
      </c>
      <c r="B131" s="167" t="s">
        <v>495</v>
      </c>
      <c r="C131" s="24"/>
      <c r="D131" s="24"/>
      <c r="E131" s="24"/>
      <c r="F131" s="24"/>
      <c r="G131" s="24"/>
      <c r="H131" s="24"/>
      <c r="I131" s="23"/>
      <c r="J131" s="24"/>
      <c r="K131" s="23"/>
      <c r="L131" s="24"/>
      <c r="M131" s="23"/>
      <c r="N131" s="24"/>
      <c r="O131" s="23"/>
      <c r="P131" s="24"/>
      <c r="Q131" s="23"/>
      <c r="R131" s="108"/>
      <c r="S131" s="235"/>
      <c r="T131" s="234"/>
    </row>
    <row r="132" spans="1:26" x14ac:dyDescent="0.2">
      <c r="A132" s="199">
        <f>ROW()</f>
        <v>132</v>
      </c>
      <c r="B132" s="23"/>
      <c r="C132" s="23"/>
      <c r="D132" s="23"/>
      <c r="E132" s="23"/>
      <c r="F132" s="23"/>
      <c r="G132" s="23"/>
      <c r="H132" s="23"/>
      <c r="I132" s="23"/>
      <c r="J132" s="23"/>
      <c r="K132" s="23"/>
      <c r="L132" s="24"/>
      <c r="M132" s="23"/>
      <c r="N132" s="24"/>
      <c r="O132" s="23"/>
      <c r="P132" s="24"/>
      <c r="Q132" s="23"/>
      <c r="R132" s="28" t="s">
        <v>257</v>
      </c>
      <c r="S132" s="235"/>
      <c r="T132" s="234"/>
    </row>
    <row r="133" spans="1:26" x14ac:dyDescent="0.2">
      <c r="A133" s="199">
        <f>ROW()</f>
        <v>133</v>
      </c>
      <c r="B133" s="23"/>
      <c r="C133" s="23"/>
      <c r="D133" s="23"/>
      <c r="E133" s="23"/>
      <c r="F133" s="23"/>
      <c r="G133" s="23"/>
      <c r="H133" s="23"/>
      <c r="I133" s="23"/>
      <c r="J133" s="23"/>
      <c r="K133" s="23"/>
      <c r="L133" s="24"/>
      <c r="M133" s="81"/>
      <c r="N133" s="81" t="s">
        <v>4</v>
      </c>
      <c r="O133" s="81"/>
      <c r="P133" s="81"/>
      <c r="Q133" s="81"/>
      <c r="R133" s="81"/>
      <c r="S133" s="235"/>
      <c r="T133" s="234"/>
    </row>
    <row r="134" spans="1:26" ht="35.1" customHeight="1" x14ac:dyDescent="0.2">
      <c r="A134" s="199">
        <f>ROW()</f>
        <v>134</v>
      </c>
      <c r="B134" s="23"/>
      <c r="C134" s="24"/>
      <c r="D134" s="24"/>
      <c r="E134" s="23"/>
      <c r="F134" s="24"/>
      <c r="G134" s="23"/>
      <c r="H134" s="24"/>
      <c r="I134" s="23"/>
      <c r="J134" s="24"/>
      <c r="K134" s="23"/>
      <c r="L134" s="24"/>
      <c r="M134" s="23"/>
      <c r="N134" s="81" t="s">
        <v>342</v>
      </c>
      <c r="O134" s="81"/>
      <c r="P134" s="81" t="s">
        <v>395</v>
      </c>
      <c r="Q134" s="81"/>
      <c r="R134" s="81" t="s">
        <v>394</v>
      </c>
      <c r="S134" s="235"/>
      <c r="T134" s="234"/>
    </row>
    <row r="135" spans="1:26" x14ac:dyDescent="0.2">
      <c r="A135" s="199">
        <f>ROW()</f>
        <v>135</v>
      </c>
      <c r="B135" s="23"/>
      <c r="C135" s="104" t="s">
        <v>405</v>
      </c>
      <c r="D135" s="24"/>
      <c r="E135" s="23"/>
      <c r="F135" s="448"/>
      <c r="G135" s="448"/>
      <c r="H135" s="448"/>
      <c r="I135" s="448"/>
      <c r="J135" s="448"/>
      <c r="K135" s="23"/>
      <c r="L135" s="24"/>
      <c r="M135" s="23"/>
      <c r="N135" s="91">
        <f>IF(ISNUMBER('Annual CoverSheet'!$C$12),DATE(YEAR('Annual CoverSheet'!$C$12)-1,MONTH('Annual CoverSheet'!$C$12),DAY('Annual CoverSheet'!$C$12)),"")</f>
        <v>40268</v>
      </c>
      <c r="O135" s="23"/>
      <c r="P135" s="91">
        <f>IF(ISNUMBER('Annual CoverSheet'!$C$12),DATE(YEAR('Annual CoverSheet'!$C$12),MONTH('Annual CoverSheet'!$C$12),DAY('Annual CoverSheet'!$C$12)),"")</f>
        <v>40633</v>
      </c>
      <c r="Q135" s="23"/>
      <c r="R135" s="91">
        <f>IF(ISNUMBER('Annual CoverSheet'!$C$12),DATE(YEAR('Annual CoverSheet'!$C$12)+1,MONTH('Annual CoverSheet'!$C$12),DAY('Annual CoverSheet'!$C$12)),"")</f>
        <v>40999</v>
      </c>
      <c r="S135" s="235"/>
      <c r="T135" s="234"/>
    </row>
    <row r="136" spans="1:26" ht="15" customHeight="1" x14ac:dyDescent="0.2">
      <c r="A136" s="199">
        <f>ROW()</f>
        <v>136</v>
      </c>
      <c r="B136" s="23"/>
      <c r="C136" s="104" t="s">
        <v>2</v>
      </c>
      <c r="D136" s="24"/>
      <c r="E136" s="23"/>
      <c r="F136" s="448"/>
      <c r="G136" s="448"/>
      <c r="H136" s="448"/>
      <c r="I136" s="448"/>
      <c r="J136" s="448"/>
      <c r="K136" s="23"/>
      <c r="L136" s="43" t="s">
        <v>330</v>
      </c>
      <c r="M136" s="23"/>
      <c r="N136" s="197"/>
      <c r="O136" s="23"/>
      <c r="P136" s="197"/>
      <c r="Q136" s="23"/>
      <c r="R136" s="197"/>
      <c r="S136" s="235"/>
      <c r="T136" s="234"/>
    </row>
    <row r="137" spans="1:26" ht="15" customHeight="1" thickBot="1" x14ac:dyDescent="0.25">
      <c r="A137" s="199">
        <f>ROW()</f>
        <v>137</v>
      </c>
      <c r="B137" s="23"/>
      <c r="C137" s="104" t="s">
        <v>3</v>
      </c>
      <c r="D137" s="24"/>
      <c r="E137" s="23"/>
      <c r="F137" s="448"/>
      <c r="G137" s="448"/>
      <c r="H137" s="448"/>
      <c r="I137" s="448"/>
      <c r="J137" s="448"/>
      <c r="K137" s="23"/>
      <c r="L137" s="43" t="s">
        <v>331</v>
      </c>
      <c r="M137" s="23"/>
      <c r="N137" s="197"/>
      <c r="O137" s="23"/>
      <c r="P137" s="197"/>
      <c r="Q137" s="23"/>
      <c r="R137" s="197"/>
      <c r="S137" s="235"/>
      <c r="T137" s="234"/>
    </row>
    <row r="138" spans="1:26" ht="15" customHeight="1" thickBot="1" x14ac:dyDescent="0.25">
      <c r="A138" s="199">
        <f>ROW()</f>
        <v>138</v>
      </c>
      <c r="B138" s="23"/>
      <c r="C138" s="104" t="s">
        <v>329</v>
      </c>
      <c r="D138" s="23"/>
      <c r="E138" s="23"/>
      <c r="F138" s="448"/>
      <c r="G138" s="448"/>
      <c r="H138" s="448"/>
      <c r="I138" s="448"/>
      <c r="J138" s="448"/>
      <c r="K138" s="23"/>
      <c r="L138" s="43" t="s">
        <v>332</v>
      </c>
      <c r="M138" s="23"/>
      <c r="N138" s="50">
        <f>N136-N137</f>
        <v>0</v>
      </c>
      <c r="O138" s="23"/>
      <c r="P138" s="50">
        <f>P136-P137</f>
        <v>0</v>
      </c>
      <c r="Q138" s="23"/>
      <c r="R138" s="50">
        <f>R136-R137</f>
        <v>0</v>
      </c>
      <c r="S138" s="235"/>
      <c r="T138" s="234"/>
    </row>
    <row r="139" spans="1:26" x14ac:dyDescent="0.2">
      <c r="A139" s="199">
        <f>ROW()</f>
        <v>139</v>
      </c>
      <c r="B139" s="23"/>
      <c r="C139" s="23"/>
      <c r="D139" s="23"/>
      <c r="E139" s="23"/>
      <c r="F139" s="23"/>
      <c r="G139" s="23"/>
      <c r="H139" s="23"/>
      <c r="I139" s="23"/>
      <c r="J139" s="23"/>
      <c r="K139" s="23"/>
      <c r="L139" s="23"/>
      <c r="M139" s="23"/>
      <c r="N139" s="23"/>
      <c r="O139" s="23"/>
      <c r="P139" s="23"/>
      <c r="Q139" s="23"/>
      <c r="R139" s="23"/>
      <c r="S139" s="235"/>
      <c r="T139" s="234"/>
    </row>
    <row r="140" spans="1:26" ht="15" customHeight="1" x14ac:dyDescent="0.2">
      <c r="A140" s="199">
        <f>ROW()</f>
        <v>140</v>
      </c>
      <c r="B140" s="23"/>
      <c r="C140" s="104" t="s">
        <v>405</v>
      </c>
      <c r="D140" s="24"/>
      <c r="E140" s="23"/>
      <c r="F140" s="448"/>
      <c r="G140" s="448"/>
      <c r="H140" s="448"/>
      <c r="I140" s="448"/>
      <c r="J140" s="448"/>
      <c r="K140" s="23"/>
      <c r="L140" s="110"/>
      <c r="M140" s="23"/>
      <c r="N140" s="24"/>
      <c r="O140" s="23"/>
      <c r="P140" s="24"/>
      <c r="Q140" s="23"/>
      <c r="R140" s="24"/>
      <c r="S140" s="235"/>
      <c r="T140" s="234"/>
    </row>
    <row r="141" spans="1:26" ht="15" customHeight="1" x14ac:dyDescent="0.2">
      <c r="A141" s="199">
        <f>ROW()</f>
        <v>141</v>
      </c>
      <c r="B141" s="23"/>
      <c r="C141" s="104" t="s">
        <v>2</v>
      </c>
      <c r="D141" s="24"/>
      <c r="E141" s="23"/>
      <c r="F141" s="448"/>
      <c r="G141" s="448"/>
      <c r="H141" s="448"/>
      <c r="I141" s="448"/>
      <c r="J141" s="448"/>
      <c r="K141" s="23"/>
      <c r="L141" s="43" t="s">
        <v>330</v>
      </c>
      <c r="M141" s="23"/>
      <c r="N141" s="197"/>
      <c r="O141" s="23"/>
      <c r="P141" s="197"/>
      <c r="Q141" s="23"/>
      <c r="R141" s="197"/>
      <c r="S141" s="235"/>
      <c r="T141" s="234"/>
    </row>
    <row r="142" spans="1:26" ht="15" customHeight="1" thickBot="1" x14ac:dyDescent="0.25">
      <c r="A142" s="199">
        <f>ROW()</f>
        <v>142</v>
      </c>
      <c r="B142" s="23"/>
      <c r="C142" s="104" t="s">
        <v>3</v>
      </c>
      <c r="D142" s="24"/>
      <c r="E142" s="23"/>
      <c r="F142" s="448"/>
      <c r="G142" s="448"/>
      <c r="H142" s="448"/>
      <c r="I142" s="448"/>
      <c r="J142" s="448"/>
      <c r="K142" s="23"/>
      <c r="L142" s="43" t="s">
        <v>331</v>
      </c>
      <c r="M142" s="23"/>
      <c r="N142" s="197"/>
      <c r="O142" s="23"/>
      <c r="P142" s="197"/>
      <c r="Q142" s="23"/>
      <c r="R142" s="197"/>
      <c r="S142" s="235"/>
      <c r="T142" s="234"/>
    </row>
    <row r="143" spans="1:26" ht="15" customHeight="1" thickBot="1" x14ac:dyDescent="0.25">
      <c r="A143" s="199">
        <f>ROW()</f>
        <v>143</v>
      </c>
      <c r="B143" s="23"/>
      <c r="C143" s="104" t="s">
        <v>329</v>
      </c>
      <c r="D143" s="23"/>
      <c r="E143" s="23"/>
      <c r="F143" s="448"/>
      <c r="G143" s="448"/>
      <c r="H143" s="448"/>
      <c r="I143" s="448"/>
      <c r="J143" s="448"/>
      <c r="K143" s="23"/>
      <c r="L143" s="43" t="s">
        <v>332</v>
      </c>
      <c r="M143" s="23"/>
      <c r="N143" s="50">
        <f>N141-N142</f>
        <v>0</v>
      </c>
      <c r="O143" s="23"/>
      <c r="P143" s="50">
        <f>P141-P142</f>
        <v>0</v>
      </c>
      <c r="Q143" s="23"/>
      <c r="R143" s="50">
        <f>R141-R142</f>
        <v>0</v>
      </c>
      <c r="S143" s="235"/>
      <c r="T143" s="234"/>
    </row>
    <row r="144" spans="1:26" x14ac:dyDescent="0.2">
      <c r="A144" s="199">
        <f>ROW()</f>
        <v>144</v>
      </c>
      <c r="B144" s="23"/>
      <c r="C144" s="23"/>
      <c r="D144" s="23"/>
      <c r="E144" s="23"/>
      <c r="F144" s="23"/>
      <c r="G144" s="23"/>
      <c r="H144" s="23"/>
      <c r="I144" s="23"/>
      <c r="J144" s="23"/>
      <c r="K144" s="23"/>
      <c r="L144" s="23"/>
      <c r="M144" s="23"/>
      <c r="N144" s="23"/>
      <c r="O144" s="23"/>
      <c r="P144" s="23"/>
      <c r="Q144" s="23"/>
      <c r="R144" s="23"/>
      <c r="S144" s="235"/>
      <c r="T144" s="234"/>
    </row>
    <row r="145" spans="1:20" ht="15" customHeight="1" x14ac:dyDescent="0.2">
      <c r="A145" s="199">
        <f>ROW()</f>
        <v>145</v>
      </c>
      <c r="B145" s="23"/>
      <c r="C145" s="104" t="s">
        <v>405</v>
      </c>
      <c r="D145" s="24"/>
      <c r="E145" s="23"/>
      <c r="F145" s="448"/>
      <c r="G145" s="448"/>
      <c r="H145" s="448"/>
      <c r="I145" s="448"/>
      <c r="J145" s="448"/>
      <c r="K145" s="23"/>
      <c r="L145" s="110"/>
      <c r="M145" s="23"/>
      <c r="N145" s="24"/>
      <c r="O145" s="23"/>
      <c r="P145" s="24"/>
      <c r="Q145" s="23"/>
      <c r="R145" s="24"/>
      <c r="S145" s="235"/>
      <c r="T145" s="234"/>
    </row>
    <row r="146" spans="1:20" ht="15" customHeight="1" x14ac:dyDescent="0.2">
      <c r="A146" s="199">
        <f>ROW()</f>
        <v>146</v>
      </c>
      <c r="B146" s="23"/>
      <c r="C146" s="104" t="s">
        <v>2</v>
      </c>
      <c r="D146" s="24"/>
      <c r="E146" s="23"/>
      <c r="F146" s="448"/>
      <c r="G146" s="448"/>
      <c r="H146" s="448"/>
      <c r="I146" s="448"/>
      <c r="J146" s="448"/>
      <c r="K146" s="23"/>
      <c r="L146" s="43" t="s">
        <v>330</v>
      </c>
      <c r="M146" s="23"/>
      <c r="N146" s="197"/>
      <c r="O146" s="23"/>
      <c r="P146" s="197"/>
      <c r="Q146" s="23"/>
      <c r="R146" s="197"/>
      <c r="S146" s="235"/>
      <c r="T146" s="234"/>
    </row>
    <row r="147" spans="1:20" ht="15" customHeight="1" thickBot="1" x14ac:dyDescent="0.25">
      <c r="A147" s="199">
        <f>ROW()</f>
        <v>147</v>
      </c>
      <c r="B147" s="23"/>
      <c r="C147" s="104" t="s">
        <v>3</v>
      </c>
      <c r="D147" s="24"/>
      <c r="E147" s="23"/>
      <c r="F147" s="448"/>
      <c r="G147" s="448"/>
      <c r="H147" s="448"/>
      <c r="I147" s="448"/>
      <c r="J147" s="448"/>
      <c r="K147" s="23"/>
      <c r="L147" s="43" t="s">
        <v>331</v>
      </c>
      <c r="M147" s="23"/>
      <c r="N147" s="197"/>
      <c r="O147" s="23"/>
      <c r="P147" s="197"/>
      <c r="Q147" s="23"/>
      <c r="R147" s="197"/>
      <c r="S147" s="235"/>
      <c r="T147" s="234"/>
    </row>
    <row r="148" spans="1:20" ht="15" customHeight="1" thickBot="1" x14ac:dyDescent="0.25">
      <c r="A148" s="199">
        <f>ROW()</f>
        <v>148</v>
      </c>
      <c r="B148" s="23"/>
      <c r="C148" s="104" t="s">
        <v>329</v>
      </c>
      <c r="D148" s="23"/>
      <c r="E148" s="23"/>
      <c r="F148" s="448"/>
      <c r="G148" s="448"/>
      <c r="H148" s="448"/>
      <c r="I148" s="448"/>
      <c r="J148" s="448"/>
      <c r="K148" s="23"/>
      <c r="L148" s="43" t="s">
        <v>332</v>
      </c>
      <c r="M148" s="23"/>
      <c r="N148" s="50">
        <f>N146-N147</f>
        <v>0</v>
      </c>
      <c r="O148" s="23"/>
      <c r="P148" s="50">
        <f>P146-P147</f>
        <v>0</v>
      </c>
      <c r="Q148" s="23"/>
      <c r="R148" s="50">
        <f>R146-R147</f>
        <v>0</v>
      </c>
      <c r="S148" s="235"/>
      <c r="T148" s="234"/>
    </row>
    <row r="149" spans="1:20" x14ac:dyDescent="0.2">
      <c r="A149" s="199">
        <f>ROW()</f>
        <v>149</v>
      </c>
      <c r="B149" s="23"/>
      <c r="C149" s="23"/>
      <c r="D149" s="23"/>
      <c r="E149" s="23"/>
      <c r="F149" s="23"/>
      <c r="G149" s="23"/>
      <c r="H149" s="23"/>
      <c r="I149" s="23"/>
      <c r="J149" s="23"/>
      <c r="K149" s="23"/>
      <c r="L149" s="23"/>
      <c r="M149" s="23"/>
      <c r="N149" s="23"/>
      <c r="O149" s="23"/>
      <c r="P149" s="23"/>
      <c r="Q149" s="23"/>
      <c r="R149" s="23"/>
      <c r="S149" s="235"/>
      <c r="T149" s="234"/>
    </row>
    <row r="150" spans="1:20" ht="15" customHeight="1" x14ac:dyDescent="0.2">
      <c r="A150" s="199">
        <f>ROW()</f>
        <v>150</v>
      </c>
      <c r="B150" s="23"/>
      <c r="C150" s="104" t="s">
        <v>405</v>
      </c>
      <c r="D150" s="24"/>
      <c r="E150" s="23"/>
      <c r="F150" s="448"/>
      <c r="G150" s="448"/>
      <c r="H150" s="448"/>
      <c r="I150" s="448"/>
      <c r="J150" s="448"/>
      <c r="K150" s="23"/>
      <c r="L150" s="110"/>
      <c r="M150" s="23"/>
      <c r="N150" s="24"/>
      <c r="O150" s="23"/>
      <c r="P150" s="24"/>
      <c r="Q150" s="23"/>
      <c r="R150" s="24"/>
      <c r="S150" s="235"/>
      <c r="T150" s="234"/>
    </row>
    <row r="151" spans="1:20" ht="15" customHeight="1" x14ac:dyDescent="0.2">
      <c r="A151" s="199">
        <f>ROW()</f>
        <v>151</v>
      </c>
      <c r="B151" s="23"/>
      <c r="C151" s="104" t="s">
        <v>2</v>
      </c>
      <c r="D151" s="24"/>
      <c r="E151" s="23"/>
      <c r="F151" s="448"/>
      <c r="G151" s="448"/>
      <c r="H151" s="448"/>
      <c r="I151" s="448"/>
      <c r="J151" s="448"/>
      <c r="K151" s="23"/>
      <c r="L151" s="43" t="s">
        <v>330</v>
      </c>
      <c r="M151" s="23"/>
      <c r="N151" s="197"/>
      <c r="O151" s="23"/>
      <c r="P151" s="197"/>
      <c r="Q151" s="23"/>
      <c r="R151" s="197"/>
      <c r="S151" s="235"/>
      <c r="T151" s="234"/>
    </row>
    <row r="152" spans="1:20" ht="15" customHeight="1" thickBot="1" x14ac:dyDescent="0.25">
      <c r="A152" s="199">
        <f>ROW()</f>
        <v>152</v>
      </c>
      <c r="B152" s="23"/>
      <c r="C152" s="104" t="s">
        <v>3</v>
      </c>
      <c r="D152" s="24"/>
      <c r="E152" s="23"/>
      <c r="F152" s="448"/>
      <c r="G152" s="448"/>
      <c r="H152" s="448"/>
      <c r="I152" s="448"/>
      <c r="J152" s="448"/>
      <c r="K152" s="23"/>
      <c r="L152" s="43" t="s">
        <v>331</v>
      </c>
      <c r="M152" s="23"/>
      <c r="N152" s="197"/>
      <c r="O152" s="23"/>
      <c r="P152" s="197"/>
      <c r="Q152" s="23"/>
      <c r="R152" s="197"/>
      <c r="S152" s="235"/>
      <c r="T152" s="234"/>
    </row>
    <row r="153" spans="1:20" ht="15" customHeight="1" thickBot="1" x14ac:dyDescent="0.25">
      <c r="A153" s="199">
        <f>ROW()</f>
        <v>153</v>
      </c>
      <c r="B153" s="23"/>
      <c r="C153" s="104" t="s">
        <v>329</v>
      </c>
      <c r="D153" s="23"/>
      <c r="E153" s="23"/>
      <c r="F153" s="448"/>
      <c r="G153" s="448"/>
      <c r="H153" s="448"/>
      <c r="I153" s="448"/>
      <c r="J153" s="448"/>
      <c r="K153" s="23"/>
      <c r="L153" s="43" t="s">
        <v>332</v>
      </c>
      <c r="M153" s="23"/>
      <c r="N153" s="50">
        <f>N151-N152</f>
        <v>0</v>
      </c>
      <c r="O153" s="23"/>
      <c r="P153" s="50">
        <f>P151-P152</f>
        <v>0</v>
      </c>
      <c r="Q153" s="23"/>
      <c r="R153" s="50">
        <f>R151-R152</f>
        <v>0</v>
      </c>
      <c r="S153" s="235"/>
      <c r="T153" s="234"/>
    </row>
    <row r="154" spans="1:20" x14ac:dyDescent="0.2">
      <c r="A154" s="199">
        <f>ROW()</f>
        <v>154</v>
      </c>
      <c r="B154" s="23"/>
      <c r="C154" s="23"/>
      <c r="D154" s="23"/>
      <c r="E154" s="23"/>
      <c r="F154" s="23"/>
      <c r="G154" s="23"/>
      <c r="H154" s="23"/>
      <c r="I154" s="23"/>
      <c r="J154" s="23"/>
      <c r="K154" s="23"/>
      <c r="L154" s="23"/>
      <c r="M154" s="23"/>
      <c r="N154" s="23"/>
      <c r="O154" s="23"/>
      <c r="P154" s="23"/>
      <c r="Q154" s="23"/>
      <c r="R154" s="23"/>
      <c r="S154" s="235"/>
      <c r="T154" s="234"/>
    </row>
    <row r="155" spans="1:20" ht="15" customHeight="1" x14ac:dyDescent="0.2">
      <c r="A155" s="199">
        <f>ROW()</f>
        <v>155</v>
      </c>
      <c r="B155" s="23"/>
      <c r="C155" s="104" t="s">
        <v>405</v>
      </c>
      <c r="D155" s="24"/>
      <c r="E155" s="23"/>
      <c r="F155" s="448"/>
      <c r="G155" s="448"/>
      <c r="H155" s="448"/>
      <c r="I155" s="448"/>
      <c r="J155" s="448"/>
      <c r="K155" s="23"/>
      <c r="L155" s="110"/>
      <c r="M155" s="23"/>
      <c r="N155" s="24"/>
      <c r="O155" s="23"/>
      <c r="P155" s="24"/>
      <c r="Q155" s="23"/>
      <c r="R155" s="24"/>
      <c r="S155" s="235"/>
      <c r="T155" s="234"/>
    </row>
    <row r="156" spans="1:20" ht="15" customHeight="1" x14ac:dyDescent="0.2">
      <c r="A156" s="199">
        <f>ROW()</f>
        <v>156</v>
      </c>
      <c r="B156" s="23"/>
      <c r="C156" s="104" t="s">
        <v>2</v>
      </c>
      <c r="D156" s="24"/>
      <c r="E156" s="23"/>
      <c r="F156" s="448"/>
      <c r="G156" s="448"/>
      <c r="H156" s="448"/>
      <c r="I156" s="448"/>
      <c r="J156" s="448"/>
      <c r="K156" s="23"/>
      <c r="L156" s="43" t="s">
        <v>330</v>
      </c>
      <c r="M156" s="23"/>
      <c r="N156" s="197"/>
      <c r="O156" s="23"/>
      <c r="P156" s="197"/>
      <c r="Q156" s="23"/>
      <c r="R156" s="197"/>
      <c r="S156" s="235"/>
      <c r="T156" s="234"/>
    </row>
    <row r="157" spans="1:20" ht="15" customHeight="1" thickBot="1" x14ac:dyDescent="0.25">
      <c r="A157" s="199">
        <f>ROW()</f>
        <v>157</v>
      </c>
      <c r="B157" s="23"/>
      <c r="C157" s="104" t="s">
        <v>3</v>
      </c>
      <c r="D157" s="24"/>
      <c r="E157" s="23"/>
      <c r="F157" s="448"/>
      <c r="G157" s="448"/>
      <c r="H157" s="448"/>
      <c r="I157" s="448"/>
      <c r="J157" s="448"/>
      <c r="K157" s="23"/>
      <c r="L157" s="43" t="s">
        <v>331</v>
      </c>
      <c r="M157" s="23"/>
      <c r="N157" s="197"/>
      <c r="O157" s="23"/>
      <c r="P157" s="197"/>
      <c r="Q157" s="23"/>
      <c r="R157" s="197"/>
      <c r="S157" s="235"/>
      <c r="T157" s="234"/>
    </row>
    <row r="158" spans="1:20" ht="15" customHeight="1" thickBot="1" x14ac:dyDescent="0.25">
      <c r="A158" s="199">
        <f>ROW()</f>
        <v>158</v>
      </c>
      <c r="B158" s="23"/>
      <c r="C158" s="104" t="s">
        <v>329</v>
      </c>
      <c r="D158" s="23"/>
      <c r="E158" s="23"/>
      <c r="F158" s="448"/>
      <c r="G158" s="448"/>
      <c r="H158" s="448"/>
      <c r="I158" s="448"/>
      <c r="J158" s="448"/>
      <c r="K158" s="23"/>
      <c r="L158" s="43" t="s">
        <v>332</v>
      </c>
      <c r="M158" s="23"/>
      <c r="N158" s="50">
        <f>N156-N157</f>
        <v>0</v>
      </c>
      <c r="O158" s="23"/>
      <c r="P158" s="50">
        <f>P156-P157</f>
        <v>0</v>
      </c>
      <c r="Q158" s="23"/>
      <c r="R158" s="50">
        <f>R156-R157</f>
        <v>0</v>
      </c>
      <c r="S158" s="235"/>
      <c r="T158" s="234"/>
    </row>
    <row r="159" spans="1:20" x14ac:dyDescent="0.2">
      <c r="A159" s="199">
        <f>ROW()</f>
        <v>159</v>
      </c>
      <c r="B159" s="23"/>
      <c r="C159" s="23"/>
      <c r="D159" s="23"/>
      <c r="E159" s="23"/>
      <c r="F159" s="23"/>
      <c r="G159" s="23"/>
      <c r="H159" s="23"/>
      <c r="I159" s="23"/>
      <c r="J159" s="23"/>
      <c r="K159" s="23"/>
      <c r="L159" s="23"/>
      <c r="M159" s="23"/>
      <c r="N159" s="23"/>
      <c r="O159" s="23"/>
      <c r="P159" s="23"/>
      <c r="Q159" s="23"/>
      <c r="R159" s="23"/>
      <c r="S159" s="235"/>
      <c r="T159" s="234"/>
    </row>
    <row r="160" spans="1:20" ht="15" customHeight="1" x14ac:dyDescent="0.2">
      <c r="A160" s="199">
        <f>ROW()</f>
        <v>160</v>
      </c>
      <c r="B160" s="23"/>
      <c r="C160" s="104" t="s">
        <v>405</v>
      </c>
      <c r="D160" s="24"/>
      <c r="E160" s="23"/>
      <c r="F160" s="448"/>
      <c r="G160" s="448"/>
      <c r="H160" s="448"/>
      <c r="I160" s="448"/>
      <c r="J160" s="448"/>
      <c r="K160" s="23"/>
      <c r="L160" s="110"/>
      <c r="M160" s="23"/>
      <c r="N160" s="24"/>
      <c r="O160" s="23"/>
      <c r="P160" s="24"/>
      <c r="Q160" s="23"/>
      <c r="R160" s="24"/>
      <c r="S160" s="235"/>
      <c r="T160" s="234"/>
    </row>
    <row r="161" spans="1:20" ht="15" customHeight="1" x14ac:dyDescent="0.2">
      <c r="A161" s="199">
        <f>ROW()</f>
        <v>161</v>
      </c>
      <c r="B161" s="23"/>
      <c r="C161" s="104" t="s">
        <v>2</v>
      </c>
      <c r="D161" s="24"/>
      <c r="E161" s="23"/>
      <c r="F161" s="448"/>
      <c r="G161" s="448"/>
      <c r="H161" s="448"/>
      <c r="I161" s="448"/>
      <c r="J161" s="448"/>
      <c r="K161" s="23"/>
      <c r="L161" s="43" t="s">
        <v>330</v>
      </c>
      <c r="M161" s="23"/>
      <c r="N161" s="197"/>
      <c r="O161" s="23"/>
      <c r="P161" s="197"/>
      <c r="Q161" s="23"/>
      <c r="R161" s="197"/>
      <c r="S161" s="235"/>
      <c r="T161" s="234"/>
    </row>
    <row r="162" spans="1:20" ht="15" customHeight="1" thickBot="1" x14ac:dyDescent="0.25">
      <c r="A162" s="199">
        <f>ROW()</f>
        <v>162</v>
      </c>
      <c r="B162" s="23"/>
      <c r="C162" s="104" t="s">
        <v>3</v>
      </c>
      <c r="D162" s="24"/>
      <c r="E162" s="23"/>
      <c r="F162" s="448"/>
      <c r="G162" s="448"/>
      <c r="H162" s="448"/>
      <c r="I162" s="448"/>
      <c r="J162" s="448"/>
      <c r="K162" s="23"/>
      <c r="L162" s="43" t="s">
        <v>331</v>
      </c>
      <c r="M162" s="23"/>
      <c r="N162" s="197"/>
      <c r="O162" s="23"/>
      <c r="P162" s="197"/>
      <c r="Q162" s="23"/>
      <c r="R162" s="197"/>
      <c r="S162" s="235"/>
      <c r="T162" s="234"/>
    </row>
    <row r="163" spans="1:20" ht="15" customHeight="1" thickBot="1" x14ac:dyDescent="0.25">
      <c r="A163" s="199">
        <f>ROW()</f>
        <v>163</v>
      </c>
      <c r="B163" s="23"/>
      <c r="C163" s="104" t="s">
        <v>329</v>
      </c>
      <c r="D163" s="23"/>
      <c r="E163" s="23"/>
      <c r="F163" s="448"/>
      <c r="G163" s="448"/>
      <c r="H163" s="448"/>
      <c r="I163" s="448"/>
      <c r="J163" s="448"/>
      <c r="K163" s="23"/>
      <c r="L163" s="43" t="s">
        <v>332</v>
      </c>
      <c r="M163" s="23"/>
      <c r="N163" s="50">
        <f>N161-N162</f>
        <v>0</v>
      </c>
      <c r="O163" s="23"/>
      <c r="P163" s="50">
        <f>P161-P162</f>
        <v>0</v>
      </c>
      <c r="Q163" s="23"/>
      <c r="R163" s="50">
        <f>R161-R162</f>
        <v>0</v>
      </c>
      <c r="S163" s="235"/>
      <c r="T163" s="234"/>
    </row>
    <row r="164" spans="1:20" x14ac:dyDescent="0.2">
      <c r="A164" s="199">
        <f>ROW()</f>
        <v>164</v>
      </c>
      <c r="B164" s="23"/>
      <c r="C164" s="23"/>
      <c r="D164" s="23"/>
      <c r="E164" s="23"/>
      <c r="F164" s="23"/>
      <c r="G164" s="23"/>
      <c r="H164" s="23"/>
      <c r="I164" s="23"/>
      <c r="J164" s="23"/>
      <c r="K164" s="23"/>
      <c r="L164" s="23"/>
      <c r="M164" s="23"/>
      <c r="N164" s="23"/>
      <c r="O164" s="23"/>
      <c r="P164" s="23"/>
      <c r="Q164" s="23"/>
      <c r="R164" s="23"/>
      <c r="S164" s="235"/>
      <c r="T164" s="234"/>
    </row>
    <row r="165" spans="1:20" ht="15" customHeight="1" x14ac:dyDescent="0.2">
      <c r="A165" s="199">
        <f>ROW()</f>
        <v>165</v>
      </c>
      <c r="B165" s="23"/>
      <c r="C165" s="104" t="s">
        <v>405</v>
      </c>
      <c r="D165" s="24"/>
      <c r="E165" s="23"/>
      <c r="F165" s="448"/>
      <c r="G165" s="448"/>
      <c r="H165" s="448"/>
      <c r="I165" s="448"/>
      <c r="J165" s="448"/>
      <c r="K165" s="23"/>
      <c r="L165" s="110"/>
      <c r="M165" s="23"/>
      <c r="N165" s="24"/>
      <c r="O165" s="23"/>
      <c r="P165" s="24"/>
      <c r="Q165" s="23"/>
      <c r="R165" s="24"/>
      <c r="S165" s="235"/>
      <c r="T165" s="234"/>
    </row>
    <row r="166" spans="1:20" ht="15" customHeight="1" x14ac:dyDescent="0.2">
      <c r="A166" s="199">
        <f>ROW()</f>
        <v>166</v>
      </c>
      <c r="B166" s="23"/>
      <c r="C166" s="104" t="s">
        <v>2</v>
      </c>
      <c r="D166" s="24"/>
      <c r="E166" s="23"/>
      <c r="F166" s="448"/>
      <c r="G166" s="448"/>
      <c r="H166" s="448"/>
      <c r="I166" s="448"/>
      <c r="J166" s="448"/>
      <c r="K166" s="23"/>
      <c r="L166" s="43" t="s">
        <v>330</v>
      </c>
      <c r="M166" s="23"/>
      <c r="N166" s="197"/>
      <c r="O166" s="23"/>
      <c r="P166" s="197"/>
      <c r="Q166" s="23"/>
      <c r="R166" s="197"/>
      <c r="S166" s="235"/>
      <c r="T166" s="234"/>
    </row>
    <row r="167" spans="1:20" ht="15" customHeight="1" thickBot="1" x14ac:dyDescent="0.25">
      <c r="A167" s="199">
        <f>ROW()</f>
        <v>167</v>
      </c>
      <c r="B167" s="23"/>
      <c r="C167" s="104" t="s">
        <v>3</v>
      </c>
      <c r="D167" s="24"/>
      <c r="E167" s="23"/>
      <c r="F167" s="448"/>
      <c r="G167" s="448"/>
      <c r="H167" s="448"/>
      <c r="I167" s="448"/>
      <c r="J167" s="448"/>
      <c r="K167" s="23"/>
      <c r="L167" s="43" t="s">
        <v>331</v>
      </c>
      <c r="M167" s="23"/>
      <c r="N167" s="197"/>
      <c r="O167" s="23"/>
      <c r="P167" s="197"/>
      <c r="Q167" s="23"/>
      <c r="R167" s="197"/>
      <c r="S167" s="235"/>
      <c r="T167" s="234"/>
    </row>
    <row r="168" spans="1:20" ht="15" customHeight="1" thickBot="1" x14ac:dyDescent="0.25">
      <c r="A168" s="199">
        <f>ROW()</f>
        <v>168</v>
      </c>
      <c r="B168" s="23"/>
      <c r="C168" s="104" t="s">
        <v>329</v>
      </c>
      <c r="D168" s="23"/>
      <c r="E168" s="23"/>
      <c r="F168" s="448"/>
      <c r="G168" s="448"/>
      <c r="H168" s="448"/>
      <c r="I168" s="448"/>
      <c r="J168" s="448"/>
      <c r="K168" s="23"/>
      <c r="L168" s="43" t="s">
        <v>332</v>
      </c>
      <c r="M168" s="23"/>
      <c r="N168" s="50">
        <f>N166-N167</f>
        <v>0</v>
      </c>
      <c r="O168" s="23"/>
      <c r="P168" s="50">
        <f>P166-P167</f>
        <v>0</v>
      </c>
      <c r="Q168" s="23"/>
      <c r="R168" s="50">
        <f>R166-R167</f>
        <v>0</v>
      </c>
      <c r="S168" s="235"/>
      <c r="T168" s="234"/>
    </row>
    <row r="169" spans="1:20" ht="30" customHeight="1" x14ac:dyDescent="0.2">
      <c r="A169" s="199">
        <f>ROW()</f>
        <v>169</v>
      </c>
      <c r="B169" s="170"/>
      <c r="C169" s="170" t="s">
        <v>530</v>
      </c>
      <c r="D169" s="67"/>
      <c r="E169" s="66"/>
      <c r="F169" s="78"/>
      <c r="G169" s="77"/>
      <c r="H169" s="77"/>
      <c r="I169" s="78"/>
      <c r="J169" s="64"/>
      <c r="K169" s="66"/>
      <c r="L169" s="63"/>
      <c r="M169" s="63"/>
      <c r="N169" s="111"/>
      <c r="O169" s="63"/>
      <c r="P169" s="111"/>
      <c r="Q169" s="63"/>
      <c r="R169" s="111"/>
      <c r="S169" s="235"/>
      <c r="T169" s="234"/>
    </row>
    <row r="170" spans="1:20" ht="15" customHeight="1" x14ac:dyDescent="0.2">
      <c r="A170" s="199">
        <f>ROW()</f>
        <v>170</v>
      </c>
      <c r="B170" s="24"/>
      <c r="C170" s="381"/>
      <c r="D170" s="381"/>
      <c r="E170" s="381"/>
      <c r="F170" s="381"/>
      <c r="G170" s="381"/>
      <c r="H170" s="381"/>
      <c r="I170" s="381"/>
      <c r="J170" s="381"/>
      <c r="K170" s="381"/>
      <c r="L170" s="381"/>
      <c r="M170" s="381"/>
      <c r="N170" s="381"/>
      <c r="O170" s="381"/>
      <c r="P170" s="381"/>
      <c r="Q170" s="381"/>
      <c r="R170" s="381"/>
      <c r="S170" s="237"/>
      <c r="T170" s="234"/>
    </row>
    <row r="171" spans="1:20" ht="15" customHeight="1" x14ac:dyDescent="0.2">
      <c r="A171" s="199">
        <f>ROW()</f>
        <v>171</v>
      </c>
      <c r="B171" s="24"/>
      <c r="C171" s="381"/>
      <c r="D171" s="381"/>
      <c r="E171" s="381"/>
      <c r="F171" s="381"/>
      <c r="G171" s="381"/>
      <c r="H171" s="381"/>
      <c r="I171" s="381"/>
      <c r="J171" s="381"/>
      <c r="K171" s="381"/>
      <c r="L171" s="381"/>
      <c r="M171" s="381"/>
      <c r="N171" s="381"/>
      <c r="O171" s="381"/>
      <c r="P171" s="381"/>
      <c r="Q171" s="381"/>
      <c r="R171" s="381"/>
      <c r="S171" s="237"/>
      <c r="T171" s="234"/>
    </row>
    <row r="172" spans="1:20" ht="15" customHeight="1" x14ac:dyDescent="0.2">
      <c r="A172" s="199">
        <f>ROW()</f>
        <v>172</v>
      </c>
      <c r="B172" s="24"/>
      <c r="C172" s="381"/>
      <c r="D172" s="381"/>
      <c r="E172" s="381"/>
      <c r="F172" s="381"/>
      <c r="G172" s="381"/>
      <c r="H172" s="381"/>
      <c r="I172" s="381"/>
      <c r="J172" s="381"/>
      <c r="K172" s="381"/>
      <c r="L172" s="381"/>
      <c r="M172" s="381"/>
      <c r="N172" s="381"/>
      <c r="O172" s="381"/>
      <c r="P172" s="381"/>
      <c r="Q172" s="381"/>
      <c r="R172" s="381"/>
      <c r="S172" s="237"/>
      <c r="T172" s="234"/>
    </row>
    <row r="173" spans="1:20" ht="15" customHeight="1" x14ac:dyDescent="0.2">
      <c r="A173" s="199">
        <f>ROW()</f>
        <v>173</v>
      </c>
      <c r="B173" s="24"/>
      <c r="C173" s="381"/>
      <c r="D173" s="381"/>
      <c r="E173" s="381"/>
      <c r="F173" s="381"/>
      <c r="G173" s="381"/>
      <c r="H173" s="381"/>
      <c r="I173" s="381"/>
      <c r="J173" s="381"/>
      <c r="K173" s="381"/>
      <c r="L173" s="381"/>
      <c r="M173" s="381"/>
      <c r="N173" s="381"/>
      <c r="O173" s="381"/>
      <c r="P173" s="381"/>
      <c r="Q173" s="381"/>
      <c r="R173" s="381"/>
      <c r="S173" s="237"/>
      <c r="T173" s="234"/>
    </row>
    <row r="174" spans="1:20" ht="15" customHeight="1" x14ac:dyDescent="0.2">
      <c r="A174" s="199">
        <f>ROW()</f>
        <v>174</v>
      </c>
      <c r="B174" s="24"/>
      <c r="C174" s="381"/>
      <c r="D174" s="381"/>
      <c r="E174" s="381"/>
      <c r="F174" s="381"/>
      <c r="G174" s="381"/>
      <c r="H174" s="381"/>
      <c r="I174" s="381"/>
      <c r="J174" s="381"/>
      <c r="K174" s="381"/>
      <c r="L174" s="381"/>
      <c r="M174" s="381"/>
      <c r="N174" s="381"/>
      <c r="O174" s="381"/>
      <c r="P174" s="381"/>
      <c r="Q174" s="381"/>
      <c r="R174" s="381"/>
      <c r="S174" s="237"/>
      <c r="T174" s="234"/>
    </row>
    <row r="175" spans="1:20" ht="15" customHeight="1" x14ac:dyDescent="0.2">
      <c r="A175" s="199">
        <f>ROW()</f>
        <v>175</v>
      </c>
      <c r="B175" s="24"/>
      <c r="C175" s="381"/>
      <c r="D175" s="381"/>
      <c r="E175" s="381"/>
      <c r="F175" s="381"/>
      <c r="G175" s="381"/>
      <c r="H175" s="381"/>
      <c r="I175" s="381"/>
      <c r="J175" s="381"/>
      <c r="K175" s="381"/>
      <c r="L175" s="381"/>
      <c r="M175" s="381"/>
      <c r="N175" s="381"/>
      <c r="O175" s="381"/>
      <c r="P175" s="381"/>
      <c r="Q175" s="381"/>
      <c r="R175" s="381"/>
      <c r="S175" s="237"/>
      <c r="T175" s="234"/>
    </row>
    <row r="176" spans="1:20" ht="15" customHeight="1" x14ac:dyDescent="0.2">
      <c r="A176" s="199">
        <f>ROW()</f>
        <v>176</v>
      </c>
      <c r="B176" s="24"/>
      <c r="C176" s="381"/>
      <c r="D176" s="381"/>
      <c r="E176" s="381"/>
      <c r="F176" s="381"/>
      <c r="G176" s="381"/>
      <c r="H176" s="381"/>
      <c r="I176" s="381"/>
      <c r="J176" s="381"/>
      <c r="K176" s="381"/>
      <c r="L176" s="381"/>
      <c r="M176" s="381"/>
      <c r="N176" s="381"/>
      <c r="O176" s="381"/>
      <c r="P176" s="381"/>
      <c r="Q176" s="381"/>
      <c r="R176" s="381"/>
      <c r="S176" s="237"/>
      <c r="T176" s="234"/>
    </row>
    <row r="177" spans="1:20" ht="15" customHeight="1" x14ac:dyDescent="0.2">
      <c r="A177" s="199">
        <f>ROW()</f>
        <v>177</v>
      </c>
      <c r="B177" s="24"/>
      <c r="C177" s="381"/>
      <c r="D177" s="381"/>
      <c r="E177" s="381"/>
      <c r="F177" s="381"/>
      <c r="G177" s="381"/>
      <c r="H177" s="381"/>
      <c r="I177" s="381"/>
      <c r="J177" s="381"/>
      <c r="K177" s="381"/>
      <c r="L177" s="381"/>
      <c r="M177" s="381"/>
      <c r="N177" s="381"/>
      <c r="O177" s="381"/>
      <c r="P177" s="381"/>
      <c r="Q177" s="381"/>
      <c r="R177" s="381"/>
      <c r="S177" s="237"/>
      <c r="T177" s="234"/>
    </row>
    <row r="178" spans="1:20" ht="15" customHeight="1" x14ac:dyDescent="0.2">
      <c r="A178" s="199">
        <f>ROW()</f>
        <v>178</v>
      </c>
      <c r="B178" s="24"/>
      <c r="C178" s="381"/>
      <c r="D178" s="381"/>
      <c r="E178" s="381"/>
      <c r="F178" s="381"/>
      <c r="G178" s="381"/>
      <c r="H178" s="381"/>
      <c r="I178" s="381"/>
      <c r="J178" s="381"/>
      <c r="K178" s="381"/>
      <c r="L178" s="381"/>
      <c r="M178" s="381"/>
      <c r="N178" s="381"/>
      <c r="O178" s="381"/>
      <c r="P178" s="381"/>
      <c r="Q178" s="381"/>
      <c r="R178" s="381"/>
      <c r="S178" s="237"/>
      <c r="T178" s="234"/>
    </row>
    <row r="179" spans="1:20" ht="15" customHeight="1" x14ac:dyDescent="0.2">
      <c r="A179" s="199">
        <f>ROW()</f>
        <v>179</v>
      </c>
      <c r="B179" s="24"/>
      <c r="C179" s="381"/>
      <c r="D179" s="381"/>
      <c r="E179" s="381"/>
      <c r="F179" s="381"/>
      <c r="G179" s="381"/>
      <c r="H179" s="381"/>
      <c r="I179" s="381"/>
      <c r="J179" s="381"/>
      <c r="K179" s="381"/>
      <c r="L179" s="381"/>
      <c r="M179" s="381"/>
      <c r="N179" s="381"/>
      <c r="O179" s="381"/>
      <c r="P179" s="381"/>
      <c r="Q179" s="381"/>
      <c r="R179" s="381"/>
      <c r="S179" s="237"/>
      <c r="T179" s="234"/>
    </row>
    <row r="180" spans="1:20" ht="15" customHeight="1" x14ac:dyDescent="0.2">
      <c r="A180" s="199">
        <f>ROW()</f>
        <v>180</v>
      </c>
      <c r="B180" s="24"/>
      <c r="C180" s="381"/>
      <c r="D180" s="381"/>
      <c r="E180" s="381"/>
      <c r="F180" s="381"/>
      <c r="G180" s="381"/>
      <c r="H180" s="381"/>
      <c r="I180" s="381"/>
      <c r="J180" s="381"/>
      <c r="K180" s="381"/>
      <c r="L180" s="381"/>
      <c r="M180" s="381"/>
      <c r="N180" s="381"/>
      <c r="O180" s="381"/>
      <c r="P180" s="381"/>
      <c r="Q180" s="381"/>
      <c r="R180" s="381"/>
      <c r="S180" s="237"/>
      <c r="T180" s="234"/>
    </row>
    <row r="181" spans="1:20" ht="15" customHeight="1" x14ac:dyDescent="0.2">
      <c r="A181" s="199">
        <f>ROW()</f>
        <v>181</v>
      </c>
      <c r="B181" s="24"/>
      <c r="C181" s="381"/>
      <c r="D181" s="381"/>
      <c r="E181" s="381"/>
      <c r="F181" s="381"/>
      <c r="G181" s="381"/>
      <c r="H181" s="381"/>
      <c r="I181" s="381"/>
      <c r="J181" s="381"/>
      <c r="K181" s="381"/>
      <c r="L181" s="381"/>
      <c r="M181" s="381"/>
      <c r="N181" s="381"/>
      <c r="O181" s="381"/>
      <c r="P181" s="381"/>
      <c r="Q181" s="381"/>
      <c r="R181" s="381"/>
      <c r="S181" s="237"/>
      <c r="T181" s="234"/>
    </row>
    <row r="182" spans="1:20" ht="15" customHeight="1" x14ac:dyDescent="0.2">
      <c r="A182" s="199">
        <f>ROW()</f>
        <v>182</v>
      </c>
      <c r="B182" s="24"/>
      <c r="C182" s="381"/>
      <c r="D182" s="381"/>
      <c r="E182" s="381"/>
      <c r="F182" s="381"/>
      <c r="G182" s="381"/>
      <c r="H182" s="381"/>
      <c r="I182" s="381"/>
      <c r="J182" s="381"/>
      <c r="K182" s="381"/>
      <c r="L182" s="381"/>
      <c r="M182" s="381"/>
      <c r="N182" s="381"/>
      <c r="O182" s="381"/>
      <c r="P182" s="381"/>
      <c r="Q182" s="381"/>
      <c r="R182" s="381"/>
      <c r="S182" s="237"/>
      <c r="T182" s="234"/>
    </row>
    <row r="183" spans="1:20" ht="15" customHeight="1" x14ac:dyDescent="0.2">
      <c r="A183" s="199">
        <f>ROW()</f>
        <v>183</v>
      </c>
      <c r="B183" s="24"/>
      <c r="C183" s="381"/>
      <c r="D183" s="381"/>
      <c r="E183" s="381"/>
      <c r="F183" s="381"/>
      <c r="G183" s="381"/>
      <c r="H183" s="381"/>
      <c r="I183" s="381"/>
      <c r="J183" s="381"/>
      <c r="K183" s="381"/>
      <c r="L183" s="381"/>
      <c r="M183" s="381"/>
      <c r="N183" s="381"/>
      <c r="O183" s="381"/>
      <c r="P183" s="381"/>
      <c r="Q183" s="381"/>
      <c r="R183" s="381"/>
      <c r="S183" s="237"/>
      <c r="T183" s="234"/>
    </row>
    <row r="184" spans="1:20" ht="15" customHeight="1" x14ac:dyDescent="0.2">
      <c r="A184" s="199">
        <f>ROW()</f>
        <v>184</v>
      </c>
      <c r="B184" s="24"/>
      <c r="C184" s="381"/>
      <c r="D184" s="381"/>
      <c r="E184" s="381"/>
      <c r="F184" s="381"/>
      <c r="G184" s="381"/>
      <c r="H184" s="381"/>
      <c r="I184" s="381"/>
      <c r="J184" s="381"/>
      <c r="K184" s="381"/>
      <c r="L184" s="381"/>
      <c r="M184" s="381"/>
      <c r="N184" s="381"/>
      <c r="O184" s="381"/>
      <c r="P184" s="381"/>
      <c r="Q184" s="381"/>
      <c r="R184" s="381"/>
      <c r="S184" s="237"/>
      <c r="T184" s="234"/>
    </row>
    <row r="185" spans="1:20" ht="15" customHeight="1" x14ac:dyDescent="0.2">
      <c r="A185" s="199">
        <f>ROW()</f>
        <v>185</v>
      </c>
      <c r="B185" s="24"/>
      <c r="C185" s="381"/>
      <c r="D185" s="381"/>
      <c r="E185" s="381"/>
      <c r="F185" s="381"/>
      <c r="G185" s="381"/>
      <c r="H185" s="381"/>
      <c r="I185" s="381"/>
      <c r="J185" s="381"/>
      <c r="K185" s="381"/>
      <c r="L185" s="381"/>
      <c r="M185" s="381"/>
      <c r="N185" s="381"/>
      <c r="O185" s="381"/>
      <c r="P185" s="381"/>
      <c r="Q185" s="381"/>
      <c r="R185" s="381"/>
      <c r="S185" s="237"/>
      <c r="T185" s="234"/>
    </row>
    <row r="186" spans="1:20" ht="15" customHeight="1" x14ac:dyDescent="0.2">
      <c r="A186" s="199">
        <f>ROW()</f>
        <v>186</v>
      </c>
      <c r="B186" s="24"/>
      <c r="C186" s="381"/>
      <c r="D186" s="381"/>
      <c r="E186" s="381"/>
      <c r="F186" s="381"/>
      <c r="G186" s="381"/>
      <c r="H186" s="381"/>
      <c r="I186" s="381"/>
      <c r="J186" s="381"/>
      <c r="K186" s="381"/>
      <c r="L186" s="381"/>
      <c r="M186" s="381"/>
      <c r="N186" s="381"/>
      <c r="O186" s="381"/>
      <c r="P186" s="381"/>
      <c r="Q186" s="381"/>
      <c r="R186" s="381"/>
      <c r="S186" s="237"/>
      <c r="T186" s="234"/>
    </row>
    <row r="187" spans="1:20" ht="15" customHeight="1" x14ac:dyDescent="0.2">
      <c r="A187" s="199">
        <f>ROW()</f>
        <v>187</v>
      </c>
      <c r="B187" s="24"/>
      <c r="C187" s="381"/>
      <c r="D187" s="381"/>
      <c r="E187" s="381"/>
      <c r="F187" s="381"/>
      <c r="G187" s="381"/>
      <c r="H187" s="381"/>
      <c r="I187" s="381"/>
      <c r="J187" s="381"/>
      <c r="K187" s="381"/>
      <c r="L187" s="381"/>
      <c r="M187" s="381"/>
      <c r="N187" s="381"/>
      <c r="O187" s="381"/>
      <c r="P187" s="381"/>
      <c r="Q187" s="381"/>
      <c r="R187" s="381"/>
      <c r="S187" s="237"/>
      <c r="T187" s="234"/>
    </row>
    <row r="188" spans="1:20" ht="15" customHeight="1" x14ac:dyDescent="0.2">
      <c r="A188" s="199">
        <f>ROW()</f>
        <v>188</v>
      </c>
      <c r="B188" s="24"/>
      <c r="C188" s="381"/>
      <c r="D188" s="381"/>
      <c r="E188" s="381"/>
      <c r="F188" s="381"/>
      <c r="G188" s="381"/>
      <c r="H188" s="381"/>
      <c r="I188" s="381"/>
      <c r="J188" s="381"/>
      <c r="K188" s="381"/>
      <c r="L188" s="381"/>
      <c r="M188" s="381"/>
      <c r="N188" s="381"/>
      <c r="O188" s="381"/>
      <c r="P188" s="381"/>
      <c r="Q188" s="381"/>
      <c r="R188" s="381"/>
      <c r="S188" s="237"/>
      <c r="T188" s="234"/>
    </row>
    <row r="189" spans="1:20" ht="15" customHeight="1" x14ac:dyDescent="0.2">
      <c r="A189" s="199">
        <f>ROW()</f>
        <v>189</v>
      </c>
      <c r="B189" s="24"/>
      <c r="C189" s="381"/>
      <c r="D189" s="381"/>
      <c r="E189" s="381"/>
      <c r="F189" s="381"/>
      <c r="G189" s="381"/>
      <c r="H189" s="381"/>
      <c r="I189" s="381"/>
      <c r="J189" s="381"/>
      <c r="K189" s="381"/>
      <c r="L189" s="381"/>
      <c r="M189" s="381"/>
      <c r="N189" s="381"/>
      <c r="O189" s="381"/>
      <c r="P189" s="381"/>
      <c r="Q189" s="381"/>
      <c r="R189" s="381"/>
      <c r="S189" s="237"/>
      <c r="T189" s="234"/>
    </row>
    <row r="190" spans="1:20" ht="15" customHeight="1" x14ac:dyDescent="0.2">
      <c r="A190" s="199">
        <f>ROW()</f>
        <v>190</v>
      </c>
      <c r="B190" s="24"/>
      <c r="C190" s="381"/>
      <c r="D190" s="381"/>
      <c r="E190" s="381"/>
      <c r="F190" s="381"/>
      <c r="G190" s="381"/>
      <c r="H190" s="381"/>
      <c r="I190" s="381"/>
      <c r="J190" s="381"/>
      <c r="K190" s="381"/>
      <c r="L190" s="381"/>
      <c r="M190" s="381"/>
      <c r="N190" s="381"/>
      <c r="O190" s="381"/>
      <c r="P190" s="381"/>
      <c r="Q190" s="381"/>
      <c r="R190" s="381"/>
      <c r="S190" s="237"/>
      <c r="T190" s="234"/>
    </row>
    <row r="191" spans="1:20" ht="15" customHeight="1" x14ac:dyDescent="0.2">
      <c r="A191" s="199">
        <f>ROW()</f>
        <v>191</v>
      </c>
      <c r="B191" s="24"/>
      <c r="C191" s="381"/>
      <c r="D191" s="381"/>
      <c r="E191" s="381"/>
      <c r="F191" s="381"/>
      <c r="G191" s="381"/>
      <c r="H191" s="381"/>
      <c r="I191" s="381"/>
      <c r="J191" s="381"/>
      <c r="K191" s="381"/>
      <c r="L191" s="381"/>
      <c r="M191" s="381"/>
      <c r="N191" s="381"/>
      <c r="O191" s="381"/>
      <c r="P191" s="381"/>
      <c r="Q191" s="381"/>
      <c r="R191" s="381"/>
      <c r="S191" s="237"/>
      <c r="T191" s="234"/>
    </row>
    <row r="192" spans="1:20" ht="15" customHeight="1" x14ac:dyDescent="0.2">
      <c r="A192" s="199">
        <f>ROW()</f>
        <v>192</v>
      </c>
      <c r="B192" s="24"/>
      <c r="C192" s="381"/>
      <c r="D192" s="381"/>
      <c r="E192" s="381"/>
      <c r="F192" s="381"/>
      <c r="G192" s="381"/>
      <c r="H192" s="381"/>
      <c r="I192" s="381"/>
      <c r="J192" s="381"/>
      <c r="K192" s="381"/>
      <c r="L192" s="381"/>
      <c r="M192" s="381"/>
      <c r="N192" s="381"/>
      <c r="O192" s="381"/>
      <c r="P192" s="381"/>
      <c r="Q192" s="381"/>
      <c r="R192" s="381"/>
      <c r="S192" s="237"/>
      <c r="T192" s="234"/>
    </row>
    <row r="193" spans="1:20" ht="15" customHeight="1" x14ac:dyDescent="0.2">
      <c r="A193" s="199">
        <f>ROW()</f>
        <v>193</v>
      </c>
      <c r="B193" s="24"/>
      <c r="C193" s="381"/>
      <c r="D193" s="381"/>
      <c r="E193" s="381"/>
      <c r="F193" s="381"/>
      <c r="G193" s="381"/>
      <c r="H193" s="381"/>
      <c r="I193" s="381"/>
      <c r="J193" s="381"/>
      <c r="K193" s="381"/>
      <c r="L193" s="381"/>
      <c r="M193" s="381"/>
      <c r="N193" s="381"/>
      <c r="O193" s="381"/>
      <c r="P193" s="381"/>
      <c r="Q193" s="381"/>
      <c r="R193" s="381"/>
      <c r="S193" s="237"/>
      <c r="T193" s="234"/>
    </row>
    <row r="194" spans="1:20" ht="15" customHeight="1" x14ac:dyDescent="0.2">
      <c r="A194" s="199">
        <f>ROW()</f>
        <v>194</v>
      </c>
      <c r="B194" s="24"/>
      <c r="C194" s="381"/>
      <c r="D194" s="381"/>
      <c r="E194" s="381"/>
      <c r="F194" s="381"/>
      <c r="G194" s="381"/>
      <c r="H194" s="381"/>
      <c r="I194" s="381"/>
      <c r="J194" s="381"/>
      <c r="K194" s="381"/>
      <c r="L194" s="381"/>
      <c r="M194" s="381"/>
      <c r="N194" s="381"/>
      <c r="O194" s="381"/>
      <c r="P194" s="381"/>
      <c r="Q194" s="381"/>
      <c r="R194" s="381"/>
      <c r="S194" s="237"/>
      <c r="T194" s="234"/>
    </row>
    <row r="195" spans="1:20" ht="15" customHeight="1" x14ac:dyDescent="0.2">
      <c r="A195" s="199">
        <f>ROW()</f>
        <v>195</v>
      </c>
      <c r="B195" s="24"/>
      <c r="C195" s="381"/>
      <c r="D195" s="381"/>
      <c r="E195" s="381"/>
      <c r="F195" s="381"/>
      <c r="G195" s="381"/>
      <c r="H195" s="381"/>
      <c r="I195" s="381"/>
      <c r="J195" s="381"/>
      <c r="K195" s="381"/>
      <c r="L195" s="381"/>
      <c r="M195" s="381"/>
      <c r="N195" s="381"/>
      <c r="O195" s="381"/>
      <c r="P195" s="381"/>
      <c r="Q195" s="381"/>
      <c r="R195" s="381"/>
      <c r="S195" s="237"/>
      <c r="T195" s="234"/>
    </row>
    <row r="196" spans="1:20" x14ac:dyDescent="0.2">
      <c r="A196" s="200">
        <f>ROW()</f>
        <v>196</v>
      </c>
      <c r="B196" s="40"/>
      <c r="C196" s="39"/>
      <c r="D196" s="39"/>
      <c r="E196" s="40"/>
      <c r="F196" s="39"/>
      <c r="G196" s="40"/>
      <c r="H196" s="39"/>
      <c r="I196" s="40"/>
      <c r="J196" s="39"/>
      <c r="K196" s="40"/>
      <c r="L196" s="39"/>
      <c r="M196" s="40"/>
      <c r="N196" s="39"/>
      <c r="O196" s="40"/>
      <c r="P196" s="39"/>
      <c r="Q196" s="40"/>
      <c r="R196" s="39"/>
      <c r="S196" s="236" t="s">
        <v>568</v>
      </c>
      <c r="T196" s="234"/>
    </row>
  </sheetData>
  <sheetProtection formatColumns="0" formatRows="0"/>
  <mergeCells count="307">
    <mergeCell ref="C96:D96"/>
    <mergeCell ref="J96:N96"/>
    <mergeCell ref="P96:R96"/>
    <mergeCell ref="C100:D100"/>
    <mergeCell ref="J100:N100"/>
    <mergeCell ref="P100:R100"/>
    <mergeCell ref="C97:D97"/>
    <mergeCell ref="J97:N97"/>
    <mergeCell ref="P97:R97"/>
    <mergeCell ref="C98:D98"/>
    <mergeCell ref="J98:N98"/>
    <mergeCell ref="P98:R98"/>
    <mergeCell ref="C99:D99"/>
    <mergeCell ref="J99:N99"/>
    <mergeCell ref="P99:R99"/>
    <mergeCell ref="C93:D93"/>
    <mergeCell ref="J93:N93"/>
    <mergeCell ref="P93:R93"/>
    <mergeCell ref="C94:D94"/>
    <mergeCell ref="J94:N94"/>
    <mergeCell ref="P94:R94"/>
    <mergeCell ref="C95:D95"/>
    <mergeCell ref="J95:N95"/>
    <mergeCell ref="P95:R95"/>
    <mergeCell ref="C90:D90"/>
    <mergeCell ref="J90:N90"/>
    <mergeCell ref="P90:R90"/>
    <mergeCell ref="C91:D91"/>
    <mergeCell ref="J91:N91"/>
    <mergeCell ref="P91:R91"/>
    <mergeCell ref="C92:D92"/>
    <mergeCell ref="J92:N92"/>
    <mergeCell ref="P92:R92"/>
    <mergeCell ref="C87:D87"/>
    <mergeCell ref="J87:N87"/>
    <mergeCell ref="P87:R87"/>
    <mergeCell ref="C88:D88"/>
    <mergeCell ref="J88:N88"/>
    <mergeCell ref="P88:R88"/>
    <mergeCell ref="C89:D89"/>
    <mergeCell ref="J89:N89"/>
    <mergeCell ref="P89:R89"/>
    <mergeCell ref="C84:D84"/>
    <mergeCell ref="J84:N84"/>
    <mergeCell ref="P84:R84"/>
    <mergeCell ref="C85:D85"/>
    <mergeCell ref="J85:N85"/>
    <mergeCell ref="P85:R85"/>
    <mergeCell ref="C86:D86"/>
    <mergeCell ref="J86:N86"/>
    <mergeCell ref="P86:R86"/>
    <mergeCell ref="C81:D81"/>
    <mergeCell ref="J81:N81"/>
    <mergeCell ref="P81:R81"/>
    <mergeCell ref="C82:D82"/>
    <mergeCell ref="J82:N82"/>
    <mergeCell ref="P82:R82"/>
    <mergeCell ref="C83:D83"/>
    <mergeCell ref="J83:N83"/>
    <mergeCell ref="P83:R83"/>
    <mergeCell ref="J77:N77"/>
    <mergeCell ref="P77:R77"/>
    <mergeCell ref="C78:D78"/>
    <mergeCell ref="J78:N78"/>
    <mergeCell ref="P78:R78"/>
    <mergeCell ref="C79:D79"/>
    <mergeCell ref="J79:N79"/>
    <mergeCell ref="P79:R79"/>
    <mergeCell ref="C80:D80"/>
    <mergeCell ref="J80:N80"/>
    <mergeCell ref="P80:R80"/>
    <mergeCell ref="F151:J151"/>
    <mergeCell ref="F152:J152"/>
    <mergeCell ref="F153:J153"/>
    <mergeCell ref="F137:J137"/>
    <mergeCell ref="F160:J160"/>
    <mergeCell ref="F161:J161"/>
    <mergeCell ref="F150:J150"/>
    <mergeCell ref="F141:J141"/>
    <mergeCell ref="F142:J142"/>
    <mergeCell ref="F155:J155"/>
    <mergeCell ref="F156:J156"/>
    <mergeCell ref="F157:J157"/>
    <mergeCell ref="F158:J158"/>
    <mergeCell ref="C170:R195"/>
    <mergeCell ref="L2:R2"/>
    <mergeCell ref="L3:R3"/>
    <mergeCell ref="F168:J168"/>
    <mergeCell ref="F138:J138"/>
    <mergeCell ref="F140:J140"/>
    <mergeCell ref="P22:R22"/>
    <mergeCell ref="F145:J145"/>
    <mergeCell ref="F162:J162"/>
    <mergeCell ref="F163:J163"/>
    <mergeCell ref="C65:D65"/>
    <mergeCell ref="C66:D66"/>
    <mergeCell ref="J65:N65"/>
    <mergeCell ref="J104:N104"/>
    <mergeCell ref="C111:D111"/>
    <mergeCell ref="C112:D112"/>
    <mergeCell ref="J111:N111"/>
    <mergeCell ref="F146:J146"/>
    <mergeCell ref="F147:J147"/>
    <mergeCell ref="F148:J148"/>
    <mergeCell ref="F167:J167"/>
    <mergeCell ref="F143:J143"/>
    <mergeCell ref="F165:J165"/>
    <mergeCell ref="F166:J166"/>
    <mergeCell ref="C23:D23"/>
    <mergeCell ref="J23:N23"/>
    <mergeCell ref="P23:R23"/>
    <mergeCell ref="C24:D24"/>
    <mergeCell ref="J24:N24"/>
    <mergeCell ref="P24:R24"/>
    <mergeCell ref="C63:D63"/>
    <mergeCell ref="C64:D64"/>
    <mergeCell ref="J63:N63"/>
    <mergeCell ref="P63:R63"/>
    <mergeCell ref="J64:N64"/>
    <mergeCell ref="P64:R64"/>
    <mergeCell ref="J25:N25"/>
    <mergeCell ref="P25:R25"/>
    <mergeCell ref="C26:D26"/>
    <mergeCell ref="J26:N26"/>
    <mergeCell ref="P26:R26"/>
    <mergeCell ref="C27:D27"/>
    <mergeCell ref="J27:N27"/>
    <mergeCell ref="P27:R27"/>
    <mergeCell ref="C25:D25"/>
    <mergeCell ref="C30:D30"/>
    <mergeCell ref="J30:N30"/>
    <mergeCell ref="P30:R30"/>
    <mergeCell ref="C110:D110"/>
    <mergeCell ref="J67:N67"/>
    <mergeCell ref="P67:R67"/>
    <mergeCell ref="J110:N110"/>
    <mergeCell ref="P110:R110"/>
    <mergeCell ref="J103:N103"/>
    <mergeCell ref="P103:R103"/>
    <mergeCell ref="C104:D104"/>
    <mergeCell ref="C68:D68"/>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P116:R116"/>
    <mergeCell ref="P111:R111"/>
    <mergeCell ref="J112:N112"/>
    <mergeCell ref="P112:R112"/>
    <mergeCell ref="C113:D113"/>
    <mergeCell ref="C114:D114"/>
    <mergeCell ref="J113:N113"/>
    <mergeCell ref="P113:R113"/>
    <mergeCell ref="J114:N114"/>
    <mergeCell ref="P114:R114"/>
    <mergeCell ref="C121:D121"/>
    <mergeCell ref="J121:N121"/>
    <mergeCell ref="P121:R121"/>
    <mergeCell ref="C101:D101"/>
    <mergeCell ref="J101:N101"/>
    <mergeCell ref="P101:R101"/>
    <mergeCell ref="C102:D102"/>
    <mergeCell ref="J102:N102"/>
    <mergeCell ref="P102:R102"/>
    <mergeCell ref="C103:D103"/>
    <mergeCell ref="C119:D119"/>
    <mergeCell ref="C120:D120"/>
    <mergeCell ref="J119:N119"/>
    <mergeCell ref="P119:R119"/>
    <mergeCell ref="J120:N120"/>
    <mergeCell ref="P120:R120"/>
    <mergeCell ref="C117:D117"/>
    <mergeCell ref="C118:D118"/>
    <mergeCell ref="J117:N117"/>
    <mergeCell ref="P117:R117"/>
    <mergeCell ref="C115:D115"/>
    <mergeCell ref="C116:D116"/>
    <mergeCell ref="J115:N115"/>
    <mergeCell ref="P115:R115"/>
    <mergeCell ref="F136:J136"/>
    <mergeCell ref="L126:R126"/>
    <mergeCell ref="L127:R127"/>
    <mergeCell ref="L51:R51"/>
    <mergeCell ref="L52:R52"/>
    <mergeCell ref="P56:R56"/>
    <mergeCell ref="J68:N68"/>
    <mergeCell ref="P68:R68"/>
    <mergeCell ref="J69:N69"/>
    <mergeCell ref="P104:R104"/>
    <mergeCell ref="J70:N70"/>
    <mergeCell ref="P70:R70"/>
    <mergeCell ref="F135:J135"/>
    <mergeCell ref="J118:N118"/>
    <mergeCell ref="P118:R118"/>
    <mergeCell ref="P65:R65"/>
    <mergeCell ref="J66:N66"/>
    <mergeCell ref="P66:R66"/>
    <mergeCell ref="P108:R108"/>
    <mergeCell ref="J106:N106"/>
    <mergeCell ref="P106:R106"/>
    <mergeCell ref="J105:N105"/>
    <mergeCell ref="P105:R105"/>
    <mergeCell ref="J116:N116"/>
    <mergeCell ref="C31:D31"/>
    <mergeCell ref="J31:N31"/>
    <mergeCell ref="P31:R31"/>
    <mergeCell ref="C28:D28"/>
    <mergeCell ref="J28:N28"/>
    <mergeCell ref="P28:R28"/>
    <mergeCell ref="C29:D29"/>
    <mergeCell ref="J29:N29"/>
    <mergeCell ref="P29:R29"/>
    <mergeCell ref="C34:D34"/>
    <mergeCell ref="J34:N34"/>
    <mergeCell ref="P34:R34"/>
    <mergeCell ref="C35:D35"/>
    <mergeCell ref="J35:N35"/>
    <mergeCell ref="P35:R35"/>
    <mergeCell ref="C32:D32"/>
    <mergeCell ref="J32:N32"/>
    <mergeCell ref="P32:R32"/>
    <mergeCell ref="C33:D33"/>
    <mergeCell ref="J33:N33"/>
    <mergeCell ref="P33:R33"/>
    <mergeCell ref="C38:D38"/>
    <mergeCell ref="J38:N38"/>
    <mergeCell ref="P38:R38"/>
    <mergeCell ref="C39:D39"/>
    <mergeCell ref="J39:N39"/>
    <mergeCell ref="P39:R39"/>
    <mergeCell ref="C36:D36"/>
    <mergeCell ref="J36:N36"/>
    <mergeCell ref="P36:R36"/>
    <mergeCell ref="C37:D37"/>
    <mergeCell ref="J37:N37"/>
    <mergeCell ref="P37:R37"/>
    <mergeCell ref="C42:D42"/>
    <mergeCell ref="J42:N42"/>
    <mergeCell ref="P42:R42"/>
    <mergeCell ref="C43:D43"/>
    <mergeCell ref="J43:N43"/>
    <mergeCell ref="P43:R43"/>
    <mergeCell ref="C40:D40"/>
    <mergeCell ref="J40:N40"/>
    <mergeCell ref="P40:R40"/>
    <mergeCell ref="C41:D41"/>
    <mergeCell ref="J41:N41"/>
    <mergeCell ref="P41:R41"/>
    <mergeCell ref="C46:D46"/>
    <mergeCell ref="J46:N46"/>
    <mergeCell ref="P46:R46"/>
    <mergeCell ref="C47:D47"/>
    <mergeCell ref="J47:N47"/>
    <mergeCell ref="P47:R47"/>
    <mergeCell ref="C44:D44"/>
    <mergeCell ref="J44:N44"/>
    <mergeCell ref="P44:R44"/>
    <mergeCell ref="C45:D45"/>
    <mergeCell ref="J45:N45"/>
    <mergeCell ref="P45:R45"/>
    <mergeCell ref="C59:D59"/>
    <mergeCell ref="J59:N59"/>
    <mergeCell ref="P59:R59"/>
    <mergeCell ref="C60:D60"/>
    <mergeCell ref="J60:N60"/>
    <mergeCell ref="P60:R60"/>
    <mergeCell ref="C57:D57"/>
    <mergeCell ref="J57:N57"/>
    <mergeCell ref="P57:R57"/>
    <mergeCell ref="C58:D58"/>
    <mergeCell ref="J58:N58"/>
    <mergeCell ref="P58:R58"/>
    <mergeCell ref="C109:D109"/>
    <mergeCell ref="J109:N109"/>
    <mergeCell ref="P109:R109"/>
    <mergeCell ref="C107:D107"/>
    <mergeCell ref="J107:N107"/>
    <mergeCell ref="P107:R107"/>
    <mergeCell ref="C108:D108"/>
    <mergeCell ref="J108:N108"/>
    <mergeCell ref="C61:D61"/>
    <mergeCell ref="J61:N61"/>
    <mergeCell ref="P61:R61"/>
    <mergeCell ref="C62:D62"/>
    <mergeCell ref="J62:N62"/>
    <mergeCell ref="P62:R62"/>
    <mergeCell ref="C69:D69"/>
    <mergeCell ref="P69:R69"/>
    <mergeCell ref="C70:D70"/>
    <mergeCell ref="C67:D67"/>
    <mergeCell ref="C105:D105"/>
    <mergeCell ref="C106:D106"/>
    <mergeCell ref="C76:D76"/>
    <mergeCell ref="J76:N76"/>
    <mergeCell ref="P76:R76"/>
    <mergeCell ref="C77:D77"/>
  </mergeCells>
  <phoneticPr fontId="1" type="noConversion"/>
  <dataValidations count="3">
    <dataValidation allowBlank="1" showInputMessage="1" promptTitle="Short text entry cell" prompt=" " sqref="F145:J148 F135:J138 F165:J168 F160:J163 F155:J158 F150:J153 F140:J143 J23:N47 P23:R47 C23:D47 F23:F47 C57:D121 P57:R121 J57:N121 F57:F121"/>
    <dataValidation type="list" allowBlank="1" showInputMessage="1" errorTitle="Allocator type" promptTitle="Allocator type" prompt="Please select from available drop-down options" sqref="H23:H47 H57:H121">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2:H13 J12:J13 L12:L13 P13 H15:H16 J15:J16 L15:L16 P16 N136:N137 P136:P137 R136:R137 N141:N142 P141:P142 R141:R142 N146:N147 P146:P147 R146:R147 N151:N152 P151:P152 R151:R152 N156:N157 P156:P157 R156:R157 N161:N162 P161:P162 R161:R162 N166:N167 P166:P167 R166:R167">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50"/>
    <pageSetUpPr fitToPage="1"/>
  </sheetPr>
  <dimension ref="A1:O18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72.140625" style="5" customWidth="1"/>
    <col min="4" max="4" width="14.85546875" style="7" customWidth="1"/>
    <col min="5" max="5" width="0.5703125" style="7" customWidth="1"/>
    <col min="6" max="6" width="14.85546875" style="7" customWidth="1"/>
    <col min="7" max="7" width="0.5703125" customWidth="1"/>
    <col min="8" max="8" width="14.85546875" customWidth="1"/>
    <col min="9" max="9" width="2.7109375" customWidth="1"/>
    <col min="10" max="10" width="9.140625" style="12" customWidth="1"/>
  </cols>
  <sheetData>
    <row r="1" spans="1:15" s="10" customFormat="1" ht="12.75" customHeight="1" x14ac:dyDescent="0.2">
      <c r="A1" s="187"/>
      <c r="B1" s="55"/>
      <c r="C1" s="55"/>
      <c r="D1" s="55"/>
      <c r="E1" s="55"/>
      <c r="F1" s="55"/>
      <c r="G1" s="55"/>
      <c r="H1" s="55"/>
      <c r="I1" s="238"/>
      <c r="J1"/>
      <c r="K1"/>
      <c r="L1"/>
      <c r="M1"/>
      <c r="N1"/>
      <c r="O1"/>
    </row>
    <row r="2" spans="1:15" ht="16.5" customHeight="1" x14ac:dyDescent="0.25">
      <c r="A2" s="56"/>
      <c r="B2" s="57"/>
      <c r="C2" s="177" t="s">
        <v>191</v>
      </c>
      <c r="D2" s="379" t="str">
        <f>IF(NOT(ISBLANK('Annual CoverSheet'!$C$8)),'Annual CoverSheet'!$C$8,"")</f>
        <v>Airport Company</v>
      </c>
      <c r="E2" s="379"/>
      <c r="F2" s="379"/>
      <c r="G2" s="379"/>
      <c r="H2" s="379"/>
      <c r="I2" s="192"/>
      <c r="J2"/>
    </row>
    <row r="3" spans="1:15" ht="16.5" customHeight="1" x14ac:dyDescent="0.25">
      <c r="A3" s="56"/>
      <c r="B3" s="57"/>
      <c r="C3" s="177" t="s">
        <v>192</v>
      </c>
      <c r="D3" s="380">
        <f>IF(ISNUMBER('Annual CoverSheet'!$C$12),'Annual CoverSheet'!$C$12,"")</f>
        <v>40633</v>
      </c>
      <c r="E3" s="380"/>
      <c r="F3" s="380"/>
      <c r="G3" s="380"/>
      <c r="H3" s="380"/>
      <c r="I3" s="192"/>
      <c r="J3"/>
    </row>
    <row r="4" spans="1:15" s="10" customFormat="1" ht="20.25" customHeight="1" x14ac:dyDescent="0.25">
      <c r="A4" s="165" t="s">
        <v>453</v>
      </c>
      <c r="B4" s="57"/>
      <c r="C4" s="57"/>
      <c r="D4" s="57"/>
      <c r="E4" s="57"/>
      <c r="F4" s="57"/>
      <c r="G4" s="57"/>
      <c r="H4" s="57"/>
      <c r="I4" s="192"/>
      <c r="J4"/>
      <c r="K4"/>
      <c r="L4"/>
      <c r="M4"/>
      <c r="N4"/>
      <c r="O4"/>
    </row>
    <row r="5" spans="1:15" ht="12.75" customHeight="1" x14ac:dyDescent="0.2">
      <c r="A5" s="198" t="s">
        <v>589</v>
      </c>
      <c r="B5" s="22" t="s">
        <v>686</v>
      </c>
      <c r="C5" s="57"/>
      <c r="D5" s="57"/>
      <c r="E5" s="57"/>
      <c r="F5" s="57"/>
      <c r="G5" s="57"/>
      <c r="H5" s="57"/>
      <c r="I5" s="192"/>
      <c r="J5"/>
    </row>
    <row r="6" spans="1:15" ht="30" customHeight="1" x14ac:dyDescent="0.2">
      <c r="A6" s="199">
        <f>ROW()</f>
        <v>6</v>
      </c>
      <c r="B6" s="24"/>
      <c r="C6" s="169" t="s">
        <v>217</v>
      </c>
      <c r="D6" s="42" t="s">
        <v>233</v>
      </c>
      <c r="E6" s="24"/>
      <c r="F6" s="81" t="s">
        <v>344</v>
      </c>
      <c r="G6" s="81"/>
      <c r="H6" s="81"/>
      <c r="I6" s="235"/>
      <c r="J6"/>
    </row>
    <row r="7" spans="1:15" ht="30" customHeight="1" x14ac:dyDescent="0.2">
      <c r="A7" s="199">
        <f>ROW()</f>
        <v>7</v>
      </c>
      <c r="B7" s="24"/>
      <c r="C7" s="176" t="s">
        <v>47</v>
      </c>
      <c r="D7" s="24"/>
      <c r="E7" s="24"/>
      <c r="F7" s="103" t="s">
        <v>345</v>
      </c>
      <c r="G7" s="24"/>
      <c r="H7" s="103" t="s">
        <v>346</v>
      </c>
      <c r="I7" s="235"/>
      <c r="J7"/>
    </row>
    <row r="8" spans="1:15" ht="15" customHeight="1" x14ac:dyDescent="0.2">
      <c r="A8" s="199">
        <f>ROW()</f>
        <v>8</v>
      </c>
      <c r="B8" s="24"/>
      <c r="C8" s="104" t="s">
        <v>194</v>
      </c>
      <c r="D8" s="36"/>
      <c r="E8" s="24"/>
      <c r="F8" s="36"/>
      <c r="G8" s="105"/>
      <c r="H8" s="334"/>
      <c r="I8" s="235"/>
      <c r="J8"/>
    </row>
    <row r="9" spans="1:15" ht="15" customHeight="1" x14ac:dyDescent="0.2">
      <c r="A9" s="199">
        <f>ROW()</f>
        <v>9</v>
      </c>
      <c r="B9" s="24"/>
      <c r="C9" s="104" t="s">
        <v>232</v>
      </c>
      <c r="D9" s="36"/>
      <c r="E9" s="24"/>
      <c r="F9" s="36"/>
      <c r="G9" s="105"/>
      <c r="H9" s="334"/>
      <c r="I9" s="235"/>
      <c r="J9"/>
    </row>
    <row r="10" spans="1:15" ht="15" customHeight="1" thickBot="1" x14ac:dyDescent="0.25">
      <c r="A10" s="199">
        <f>ROW()</f>
        <v>10</v>
      </c>
      <c r="B10" s="24"/>
      <c r="C10" s="104" t="s">
        <v>119</v>
      </c>
      <c r="D10" s="36"/>
      <c r="E10" s="24"/>
      <c r="F10" s="36"/>
      <c r="G10" s="105"/>
      <c r="H10" s="334"/>
      <c r="I10" s="235"/>
      <c r="J10"/>
    </row>
    <row r="11" spans="1:15" ht="15" customHeight="1" thickBot="1" x14ac:dyDescent="0.25">
      <c r="A11" s="199">
        <f>ROW()</f>
        <v>11</v>
      </c>
      <c r="B11" s="24"/>
      <c r="C11" s="104" t="s">
        <v>193</v>
      </c>
      <c r="D11" s="212">
        <f>SUM($D8:$D10)</f>
        <v>0</v>
      </c>
      <c r="E11" s="24"/>
      <c r="F11" s="212" t="str">
        <f>IF(SUM(F8:F10,H8:H10)&lt;&gt;0,SUM($F8:$F10)+INT(SUM($H8:$H10)/60),"–")</f>
        <v>–</v>
      </c>
      <c r="G11" s="105" t="s">
        <v>219</v>
      </c>
      <c r="H11" s="335" t="str">
        <f>IF(SUM(F8:F10,H8:H10)&lt;&gt;0,MOD(SUM($H8:$H10),60),"–")</f>
        <v>–</v>
      </c>
      <c r="I11" s="235"/>
      <c r="J11"/>
    </row>
    <row r="12" spans="1:15" ht="30" customHeight="1" x14ac:dyDescent="0.2">
      <c r="A12" s="199">
        <f>ROW()</f>
        <v>12</v>
      </c>
      <c r="B12" s="24"/>
      <c r="C12" s="169" t="s">
        <v>218</v>
      </c>
      <c r="D12" s="24"/>
      <c r="E12" s="24"/>
      <c r="F12" s="24"/>
      <c r="G12" s="24"/>
      <c r="H12" s="24"/>
      <c r="I12" s="235"/>
      <c r="J12"/>
    </row>
    <row r="13" spans="1:15" ht="30" customHeight="1" x14ac:dyDescent="0.2">
      <c r="A13" s="199">
        <f>ROW()</f>
        <v>13</v>
      </c>
      <c r="B13" s="24"/>
      <c r="C13" s="176" t="s">
        <v>48</v>
      </c>
      <c r="D13" s="24"/>
      <c r="E13" s="24"/>
      <c r="F13" s="24"/>
      <c r="G13" s="24"/>
      <c r="H13" s="24"/>
      <c r="I13" s="235"/>
      <c r="J13"/>
    </row>
    <row r="14" spans="1:15" ht="15" customHeight="1" x14ac:dyDescent="0.2">
      <c r="A14" s="199">
        <f>ROW()</f>
        <v>14</v>
      </c>
      <c r="B14" s="24"/>
      <c r="C14" s="104" t="s">
        <v>194</v>
      </c>
      <c r="D14" s="36"/>
      <c r="E14" s="24"/>
      <c r="F14" s="36"/>
      <c r="G14" s="105"/>
      <c r="H14" s="334"/>
      <c r="I14" s="235"/>
      <c r="J14"/>
    </row>
    <row r="15" spans="1:15" ht="15" customHeight="1" x14ac:dyDescent="0.2">
      <c r="A15" s="199">
        <f>ROW()</f>
        <v>15</v>
      </c>
      <c r="B15" s="24"/>
      <c r="C15" s="104" t="s">
        <v>232</v>
      </c>
      <c r="D15" s="36"/>
      <c r="E15" s="24"/>
      <c r="F15" s="36"/>
      <c r="G15" s="105"/>
      <c r="H15" s="334"/>
      <c r="I15" s="235"/>
      <c r="J15"/>
    </row>
    <row r="16" spans="1:15" ht="15" customHeight="1" thickBot="1" x14ac:dyDescent="0.25">
      <c r="A16" s="199">
        <f>ROW()</f>
        <v>16</v>
      </c>
      <c r="B16" s="24"/>
      <c r="C16" s="104" t="s">
        <v>119</v>
      </c>
      <c r="D16" s="36"/>
      <c r="E16" s="24"/>
      <c r="F16" s="36"/>
      <c r="G16" s="105"/>
      <c r="H16" s="334"/>
      <c r="I16" s="235"/>
      <c r="J16"/>
    </row>
    <row r="17" spans="1:10" ht="15" customHeight="1" thickBot="1" x14ac:dyDescent="0.25">
      <c r="A17" s="199">
        <f>ROW()</f>
        <v>17</v>
      </c>
      <c r="B17" s="24"/>
      <c r="C17" s="104" t="s">
        <v>193</v>
      </c>
      <c r="D17" s="212">
        <f>SUM($D14:$D16)</f>
        <v>0</v>
      </c>
      <c r="E17" s="24"/>
      <c r="F17" s="212" t="str">
        <f>IF(SUM(F14:F16,H14:H16)&lt;&gt;0,SUM($F14:$F16)+INT(SUM($H14:$H16)/60),"–")</f>
        <v>–</v>
      </c>
      <c r="G17" s="105" t="s">
        <v>219</v>
      </c>
      <c r="H17" s="335" t="str">
        <f>IF(SUM(F14:F16,H14:H16)&lt;&gt;0,MOD(SUM($H14:$H16),60),"–")</f>
        <v>–</v>
      </c>
      <c r="I17" s="235"/>
      <c r="J17"/>
    </row>
    <row r="18" spans="1:10" ht="30" customHeight="1" x14ac:dyDescent="0.2">
      <c r="A18" s="199">
        <f>ROW()</f>
        <v>18</v>
      </c>
      <c r="B18" s="24"/>
      <c r="C18" s="169" t="s">
        <v>220</v>
      </c>
      <c r="D18" s="24"/>
      <c r="E18" s="24"/>
      <c r="F18" s="24"/>
      <c r="G18" s="24"/>
      <c r="H18" s="24"/>
      <c r="I18" s="235"/>
      <c r="J18"/>
    </row>
    <row r="19" spans="1:10" ht="30" customHeight="1" x14ac:dyDescent="0.2">
      <c r="A19" s="199">
        <f>ROW()</f>
        <v>19</v>
      </c>
      <c r="B19" s="24"/>
      <c r="C19" s="176" t="s">
        <v>49</v>
      </c>
      <c r="D19" s="24"/>
      <c r="E19" s="24"/>
      <c r="F19" s="24"/>
      <c r="G19" s="24"/>
      <c r="H19" s="24"/>
      <c r="I19" s="235"/>
      <c r="J19"/>
    </row>
    <row r="20" spans="1:10" ht="15" customHeight="1" x14ac:dyDescent="0.2">
      <c r="A20" s="199">
        <f>ROW()</f>
        <v>20</v>
      </c>
      <c r="B20" s="24"/>
      <c r="C20" s="104" t="s">
        <v>194</v>
      </c>
      <c r="D20" s="36"/>
      <c r="E20" s="24"/>
      <c r="F20" s="36"/>
      <c r="G20" s="105"/>
      <c r="H20" s="334"/>
      <c r="I20" s="235"/>
      <c r="J20"/>
    </row>
    <row r="21" spans="1:10" ht="15" customHeight="1" x14ac:dyDescent="0.2">
      <c r="A21" s="199">
        <f>ROW()</f>
        <v>21</v>
      </c>
      <c r="B21" s="24"/>
      <c r="C21" s="104" t="s">
        <v>232</v>
      </c>
      <c r="D21" s="36"/>
      <c r="E21" s="24"/>
      <c r="F21" s="36"/>
      <c r="G21" s="105"/>
      <c r="H21" s="334"/>
      <c r="I21" s="235"/>
      <c r="J21"/>
    </row>
    <row r="22" spans="1:10" ht="15" customHeight="1" thickBot="1" x14ac:dyDescent="0.25">
      <c r="A22" s="199">
        <f>ROW()</f>
        <v>22</v>
      </c>
      <c r="B22" s="24"/>
      <c r="C22" s="104" t="s">
        <v>119</v>
      </c>
      <c r="D22" s="36"/>
      <c r="E22" s="24"/>
      <c r="F22" s="36"/>
      <c r="G22" s="105"/>
      <c r="H22" s="334"/>
      <c r="I22" s="235"/>
      <c r="J22"/>
    </row>
    <row r="23" spans="1:10" ht="15" customHeight="1" thickBot="1" x14ac:dyDescent="0.25">
      <c r="A23" s="199">
        <f>ROW()</f>
        <v>23</v>
      </c>
      <c r="B23" s="24"/>
      <c r="C23" s="104" t="s">
        <v>193</v>
      </c>
      <c r="D23" s="212">
        <f>SUM($D20:$D22)</f>
        <v>0</v>
      </c>
      <c r="E23" s="24"/>
      <c r="F23" s="212" t="str">
        <f>IF(SUM(F20:F22,H20:H22)&lt;&gt;0,SUM($F20:$F22)+INT(SUM($H20:$H22)/60),"–")</f>
        <v>–</v>
      </c>
      <c r="G23" s="105" t="s">
        <v>219</v>
      </c>
      <c r="H23" s="335" t="str">
        <f>IF(SUM(F20:F22,H20:H22)&lt;&gt;0,MOD(SUM($H20:$H22),60),"–")</f>
        <v>–</v>
      </c>
      <c r="I23" s="235"/>
      <c r="J23"/>
    </row>
    <row r="24" spans="1:10" ht="30" customHeight="1" x14ac:dyDescent="0.2">
      <c r="A24" s="199">
        <f>ROW()</f>
        <v>24</v>
      </c>
      <c r="B24" s="24"/>
      <c r="C24" s="169" t="s">
        <v>40</v>
      </c>
      <c r="D24" s="24"/>
      <c r="E24" s="24"/>
      <c r="F24" s="24"/>
      <c r="G24" s="24"/>
      <c r="H24" s="24"/>
      <c r="I24" s="235"/>
      <c r="J24"/>
    </row>
    <row r="25" spans="1:10" ht="30" customHeight="1" x14ac:dyDescent="0.2">
      <c r="A25" s="199">
        <f>ROW()</f>
        <v>25</v>
      </c>
      <c r="B25" s="24"/>
      <c r="C25" s="176" t="s">
        <v>50</v>
      </c>
      <c r="D25" s="24"/>
      <c r="E25" s="24"/>
      <c r="F25" s="24"/>
      <c r="G25" s="24"/>
      <c r="H25" s="24"/>
      <c r="I25" s="235"/>
      <c r="J25"/>
    </row>
    <row r="26" spans="1:10" ht="15" customHeight="1" x14ac:dyDescent="0.2">
      <c r="A26" s="199">
        <f>ROW()</f>
        <v>26</v>
      </c>
      <c r="B26" s="24"/>
      <c r="C26" s="104" t="s">
        <v>194</v>
      </c>
      <c r="D26" s="36"/>
      <c r="E26" s="24"/>
      <c r="F26" s="36"/>
      <c r="G26" s="105"/>
      <c r="H26" s="334"/>
      <c r="I26" s="235"/>
      <c r="J26"/>
    </row>
    <row r="27" spans="1:10" ht="15" customHeight="1" x14ac:dyDescent="0.2">
      <c r="A27" s="199">
        <f>ROW()</f>
        <v>27</v>
      </c>
      <c r="B27" s="24"/>
      <c r="C27" s="104" t="s">
        <v>232</v>
      </c>
      <c r="D27" s="36"/>
      <c r="E27" s="24"/>
      <c r="F27" s="36"/>
      <c r="G27" s="105"/>
      <c r="H27" s="334"/>
      <c r="I27" s="235"/>
      <c r="J27"/>
    </row>
    <row r="28" spans="1:10" ht="15" customHeight="1" thickBot="1" x14ac:dyDescent="0.25">
      <c r="A28" s="199">
        <f>ROW()</f>
        <v>28</v>
      </c>
      <c r="B28" s="24"/>
      <c r="C28" s="104" t="s">
        <v>119</v>
      </c>
      <c r="D28" s="36"/>
      <c r="E28" s="24"/>
      <c r="F28" s="36"/>
      <c r="G28" s="105"/>
      <c r="H28" s="334"/>
      <c r="I28" s="235"/>
      <c r="J28"/>
    </row>
    <row r="29" spans="1:10" ht="15" customHeight="1" thickBot="1" x14ac:dyDescent="0.25">
      <c r="A29" s="199">
        <f>ROW()</f>
        <v>29</v>
      </c>
      <c r="B29" s="24"/>
      <c r="C29" s="104" t="s">
        <v>193</v>
      </c>
      <c r="D29" s="212">
        <f>SUM($D26:$D28)</f>
        <v>0</v>
      </c>
      <c r="E29" s="24"/>
      <c r="F29" s="212" t="str">
        <f>IF(SUM(F26:F28,H26:H28)&lt;&gt;0,SUM($F26:$F28)+INT(SUM($H26:$H28)/60),"–")</f>
        <v>–</v>
      </c>
      <c r="G29" s="105" t="s">
        <v>219</v>
      </c>
      <c r="H29" s="335" t="str">
        <f>IF(SUM(F26:F28,H26:H28)&lt;&gt;0,MOD(SUM($H26:$H28),60),"–")</f>
        <v>–</v>
      </c>
      <c r="I29" s="235"/>
      <c r="J29"/>
    </row>
    <row r="30" spans="1:10" ht="30" customHeight="1" x14ac:dyDescent="0.2">
      <c r="A30" s="199">
        <f>ROW()</f>
        <v>30</v>
      </c>
      <c r="B30" s="24"/>
      <c r="C30" s="169" t="s">
        <v>221</v>
      </c>
      <c r="D30" s="24"/>
      <c r="E30" s="24"/>
      <c r="F30" s="24"/>
      <c r="G30" s="24"/>
      <c r="H30" s="24"/>
      <c r="I30" s="235"/>
      <c r="J30"/>
    </row>
    <row r="31" spans="1:10" ht="30" customHeight="1" x14ac:dyDescent="0.2">
      <c r="A31" s="199">
        <f>ROW()</f>
        <v>31</v>
      </c>
      <c r="B31" s="24"/>
      <c r="C31" s="176" t="s">
        <v>51</v>
      </c>
      <c r="D31" s="24"/>
      <c r="E31" s="24"/>
      <c r="F31" s="24"/>
      <c r="G31" s="24"/>
      <c r="H31" s="24"/>
      <c r="I31" s="235"/>
      <c r="J31"/>
    </row>
    <row r="32" spans="1:10" ht="15" customHeight="1" x14ac:dyDescent="0.2">
      <c r="A32" s="199">
        <f>ROW()</f>
        <v>32</v>
      </c>
      <c r="B32" s="24"/>
      <c r="C32" s="104" t="s">
        <v>194</v>
      </c>
      <c r="D32" s="36"/>
      <c r="E32" s="24"/>
      <c r="F32" s="36"/>
      <c r="G32" s="105"/>
      <c r="H32" s="334"/>
      <c r="I32" s="235"/>
      <c r="J32"/>
    </row>
    <row r="33" spans="1:10" ht="15" customHeight="1" x14ac:dyDescent="0.2">
      <c r="A33" s="199">
        <f>ROW()</f>
        <v>33</v>
      </c>
      <c r="B33" s="24"/>
      <c r="C33" s="104" t="s">
        <v>232</v>
      </c>
      <c r="D33" s="36"/>
      <c r="E33" s="24"/>
      <c r="F33" s="36"/>
      <c r="G33" s="105"/>
      <c r="H33" s="334"/>
      <c r="I33" s="235"/>
      <c r="J33"/>
    </row>
    <row r="34" spans="1:10" ht="15" customHeight="1" thickBot="1" x14ac:dyDescent="0.25">
      <c r="A34" s="199">
        <f>ROW()</f>
        <v>34</v>
      </c>
      <c r="B34" s="24"/>
      <c r="C34" s="104" t="s">
        <v>119</v>
      </c>
      <c r="D34" s="36"/>
      <c r="E34" s="24"/>
      <c r="F34" s="36"/>
      <c r="G34" s="105"/>
      <c r="H34" s="334"/>
      <c r="I34" s="235"/>
      <c r="J34"/>
    </row>
    <row r="35" spans="1:10" ht="15" customHeight="1" thickBot="1" x14ac:dyDescent="0.25">
      <c r="A35" s="199">
        <f>ROW()</f>
        <v>35</v>
      </c>
      <c r="B35" s="24"/>
      <c r="C35" s="104" t="s">
        <v>193</v>
      </c>
      <c r="D35" s="212">
        <f>SUM($D32:$D34)</f>
        <v>0</v>
      </c>
      <c r="E35" s="24"/>
      <c r="F35" s="212" t="str">
        <f>IF(SUM(F32:F34,H32:H34)&lt;&gt;0,SUM($F32:$F34)+INT(SUM($H32:$H34)/60),"–")</f>
        <v>–</v>
      </c>
      <c r="G35" s="105" t="s">
        <v>219</v>
      </c>
      <c r="H35" s="335" t="str">
        <f>IF(SUM(F32:F34,H32:H34)&lt;&gt;0,MOD(SUM($H32:$H34),60),"–")</f>
        <v>–</v>
      </c>
      <c r="I35" s="235"/>
      <c r="J35"/>
    </row>
    <row r="36" spans="1:10" ht="30" customHeight="1" x14ac:dyDescent="0.2">
      <c r="A36" s="199">
        <f>ROW()</f>
        <v>36</v>
      </c>
      <c r="B36" s="24"/>
      <c r="C36" s="169" t="s">
        <v>222</v>
      </c>
      <c r="D36" s="24"/>
      <c r="E36" s="24"/>
      <c r="F36" s="24"/>
      <c r="G36" s="24"/>
      <c r="H36" s="24"/>
      <c r="I36" s="235"/>
      <c r="J36"/>
    </row>
    <row r="37" spans="1:10" ht="30" customHeight="1" x14ac:dyDescent="0.2">
      <c r="A37" s="199">
        <f>ROW()</f>
        <v>37</v>
      </c>
      <c r="B37" s="24"/>
      <c r="C37" s="176" t="s">
        <v>52</v>
      </c>
      <c r="D37" s="24"/>
      <c r="E37" s="24"/>
      <c r="F37" s="24"/>
      <c r="G37" s="24"/>
      <c r="H37" s="24"/>
      <c r="I37" s="235"/>
      <c r="J37"/>
    </row>
    <row r="38" spans="1:10" ht="15" customHeight="1" x14ac:dyDescent="0.2">
      <c r="A38" s="199">
        <f>ROW()</f>
        <v>38</v>
      </c>
      <c r="B38" s="24"/>
      <c r="C38" s="104" t="s">
        <v>194</v>
      </c>
      <c r="D38" s="36"/>
      <c r="E38" s="24"/>
      <c r="F38" s="36"/>
      <c r="G38" s="105"/>
      <c r="H38" s="334"/>
      <c r="I38" s="235"/>
      <c r="J38"/>
    </row>
    <row r="39" spans="1:10" ht="15" customHeight="1" x14ac:dyDescent="0.2">
      <c r="A39" s="199">
        <f>ROW()</f>
        <v>39</v>
      </c>
      <c r="B39" s="24"/>
      <c r="C39" s="104" t="s">
        <v>232</v>
      </c>
      <c r="D39" s="36"/>
      <c r="E39" s="24"/>
      <c r="F39" s="36"/>
      <c r="G39" s="105"/>
      <c r="H39" s="334"/>
      <c r="I39" s="235"/>
      <c r="J39"/>
    </row>
    <row r="40" spans="1:10" ht="15" customHeight="1" thickBot="1" x14ac:dyDescent="0.25">
      <c r="A40" s="199">
        <f>ROW()</f>
        <v>40</v>
      </c>
      <c r="B40" s="24"/>
      <c r="C40" s="104" t="s">
        <v>119</v>
      </c>
      <c r="D40" s="36"/>
      <c r="E40" s="24"/>
      <c r="F40" s="36"/>
      <c r="G40" s="105"/>
      <c r="H40" s="334"/>
      <c r="I40" s="235"/>
      <c r="J40"/>
    </row>
    <row r="41" spans="1:10" ht="15" customHeight="1" thickBot="1" x14ac:dyDescent="0.25">
      <c r="A41" s="199">
        <f>ROW()</f>
        <v>41</v>
      </c>
      <c r="B41" s="24"/>
      <c r="C41" s="104" t="s">
        <v>193</v>
      </c>
      <c r="D41" s="212">
        <f>SUM($D38:$D40)</f>
        <v>0</v>
      </c>
      <c r="E41" s="24"/>
      <c r="F41" s="212" t="str">
        <f>IF(SUM(F38:F40,H38:H40)&lt;&gt;0,SUM($F38:$F40)+INT(SUM($H38:$H40)/60),"–")</f>
        <v>–</v>
      </c>
      <c r="G41" s="105" t="s">
        <v>219</v>
      </c>
      <c r="H41" s="335" t="str">
        <f>IF(SUM(F38:F40,H38:H40)&lt;&gt;0,MOD(SUM($H38:$H40),60),"–")</f>
        <v>–</v>
      </c>
      <c r="I41" s="235"/>
      <c r="J41"/>
    </row>
    <row r="42" spans="1:10" ht="30" customHeight="1" x14ac:dyDescent="0.2">
      <c r="A42" s="199">
        <f>ROW()</f>
        <v>42</v>
      </c>
      <c r="B42" s="24"/>
      <c r="C42" s="169" t="s">
        <v>241</v>
      </c>
      <c r="D42" s="24"/>
      <c r="E42" s="24"/>
      <c r="F42" s="24"/>
      <c r="G42" s="24"/>
      <c r="H42" s="24"/>
      <c r="I42" s="235"/>
      <c r="J42"/>
    </row>
    <row r="43" spans="1:10" ht="30" customHeight="1" x14ac:dyDescent="0.2">
      <c r="A43" s="199">
        <f>ROW()</f>
        <v>43</v>
      </c>
      <c r="B43" s="24"/>
      <c r="C43" s="176" t="s">
        <v>675</v>
      </c>
      <c r="D43" s="24"/>
      <c r="E43" s="24"/>
      <c r="F43" s="24"/>
      <c r="G43" s="24"/>
      <c r="H43" s="24"/>
      <c r="I43" s="235"/>
      <c r="J43"/>
    </row>
    <row r="44" spans="1:10" ht="15" customHeight="1" x14ac:dyDescent="0.2">
      <c r="A44" s="199">
        <f>ROW()</f>
        <v>44</v>
      </c>
      <c r="B44" s="24"/>
      <c r="C44" s="104" t="s">
        <v>194</v>
      </c>
      <c r="D44" s="197"/>
      <c r="E44" s="24"/>
      <c r="F44" s="197"/>
      <c r="G44" s="105"/>
      <c r="H44" s="334"/>
      <c r="I44" s="235"/>
      <c r="J44"/>
    </row>
    <row r="45" spans="1:10" ht="15" customHeight="1" x14ac:dyDescent="0.2">
      <c r="A45" s="199">
        <f>ROW()</f>
        <v>45</v>
      </c>
      <c r="B45" s="24"/>
      <c r="C45" s="104" t="s">
        <v>232</v>
      </c>
      <c r="D45" s="197"/>
      <c r="E45" s="24"/>
      <c r="F45" s="197"/>
      <c r="G45" s="105"/>
      <c r="H45" s="334"/>
      <c r="I45" s="235"/>
      <c r="J45"/>
    </row>
    <row r="46" spans="1:10" ht="15" customHeight="1" thickBot="1" x14ac:dyDescent="0.25">
      <c r="A46" s="199">
        <f>ROW()</f>
        <v>46</v>
      </c>
      <c r="B46" s="24"/>
      <c r="C46" s="104" t="s">
        <v>119</v>
      </c>
      <c r="D46" s="197"/>
      <c r="E46" s="24"/>
      <c r="F46" s="197"/>
      <c r="G46" s="105"/>
      <c r="H46" s="334"/>
      <c r="I46" s="235"/>
      <c r="J46"/>
    </row>
    <row r="47" spans="1:10" ht="15" customHeight="1" thickBot="1" x14ac:dyDescent="0.25">
      <c r="A47" s="199">
        <f>ROW()</f>
        <v>47</v>
      </c>
      <c r="B47" s="24"/>
      <c r="C47" s="104" t="s">
        <v>193</v>
      </c>
      <c r="D47" s="212">
        <f>SUM($D44:$D46)</f>
        <v>0</v>
      </c>
      <c r="E47" s="24"/>
      <c r="F47" s="212" t="str">
        <f>IF(SUM(F44:F46,H44:H46)&lt;&gt;0,SUM($F44:$F46)+INT(SUM($H44:$H46)/60),"–")</f>
        <v>–</v>
      </c>
      <c r="G47" s="105" t="s">
        <v>219</v>
      </c>
      <c r="H47" s="212" t="str">
        <f>IF(SUM(F44:F46,H44:H46)&lt;&gt;0,MOD(SUM($H44:$H46),60),"–")</f>
        <v>–</v>
      </c>
      <c r="I47" s="235"/>
      <c r="J47"/>
    </row>
    <row r="48" spans="1:10" x14ac:dyDescent="0.2">
      <c r="A48" s="200">
        <f>ROW()</f>
        <v>48</v>
      </c>
      <c r="B48" s="39"/>
      <c r="C48" s="39"/>
      <c r="D48" s="39"/>
      <c r="E48" s="39"/>
      <c r="F48" s="39"/>
      <c r="G48" s="39"/>
      <c r="H48" s="39"/>
      <c r="I48" s="236" t="s">
        <v>569</v>
      </c>
      <c r="J48"/>
    </row>
    <row r="49" spans="1:15" x14ac:dyDescent="0.2">
      <c r="B49"/>
      <c r="C49"/>
      <c r="D49"/>
      <c r="E49"/>
      <c r="F49"/>
      <c r="J49"/>
    </row>
    <row r="50" spans="1:15" s="10" customFormat="1" ht="12.75" customHeight="1" x14ac:dyDescent="0.2">
      <c r="A50" s="321"/>
      <c r="B50" s="322"/>
      <c r="C50" s="322"/>
      <c r="D50" s="322"/>
      <c r="E50" s="322"/>
      <c r="F50" s="322"/>
      <c r="G50" s="322"/>
      <c r="H50" s="322"/>
      <c r="I50" s="323"/>
      <c r="J50"/>
      <c r="K50"/>
      <c r="L50"/>
      <c r="M50"/>
      <c r="N50"/>
      <c r="O50"/>
    </row>
    <row r="51" spans="1:15" ht="16.5" customHeight="1" x14ac:dyDescent="0.25">
      <c r="A51" s="324"/>
      <c r="B51" s="57"/>
      <c r="C51" s="177" t="s">
        <v>191</v>
      </c>
      <c r="D51" s="379" t="str">
        <f>IF(NOT(ISBLANK('Annual CoverSheet'!$C$8)),'Annual CoverSheet'!$C$8,"")</f>
        <v>Airport Company</v>
      </c>
      <c r="E51" s="379"/>
      <c r="F51" s="379"/>
      <c r="G51" s="379"/>
      <c r="H51" s="379"/>
      <c r="I51" s="192"/>
      <c r="J51"/>
    </row>
    <row r="52" spans="1:15" ht="16.5" customHeight="1" x14ac:dyDescent="0.25">
      <c r="A52" s="324"/>
      <c r="B52" s="57"/>
      <c r="C52" s="177" t="s">
        <v>192</v>
      </c>
      <c r="D52" s="380">
        <f>IF(ISNUMBER('Annual CoverSheet'!$C$12),'Annual CoverSheet'!$C$12,"")</f>
        <v>40633</v>
      </c>
      <c r="E52" s="380"/>
      <c r="F52" s="380"/>
      <c r="G52" s="380"/>
      <c r="H52" s="380"/>
      <c r="I52" s="192"/>
      <c r="J52"/>
    </row>
    <row r="53" spans="1:15" s="10" customFormat="1" ht="20.25" customHeight="1" x14ac:dyDescent="0.25">
      <c r="A53" s="325" t="s">
        <v>454</v>
      </c>
      <c r="B53" s="57"/>
      <c r="C53" s="57"/>
      <c r="D53" s="57"/>
      <c r="E53" s="57"/>
      <c r="F53" s="57"/>
      <c r="G53" s="57"/>
      <c r="H53" s="57"/>
      <c r="I53" s="192"/>
      <c r="J53"/>
      <c r="K53"/>
      <c r="L53"/>
      <c r="M53"/>
      <c r="N53"/>
      <c r="O53"/>
    </row>
    <row r="54" spans="1:15" ht="12.75" customHeight="1" x14ac:dyDescent="0.2">
      <c r="A54" s="198" t="s">
        <v>589</v>
      </c>
      <c r="B54" s="22" t="s">
        <v>686</v>
      </c>
      <c r="C54" s="57"/>
      <c r="D54" s="57"/>
      <c r="E54" s="57"/>
      <c r="F54" s="57"/>
      <c r="G54" s="57"/>
      <c r="H54" s="57"/>
      <c r="I54" s="192"/>
      <c r="J54"/>
    </row>
    <row r="55" spans="1:15" ht="30" customHeight="1" x14ac:dyDescent="0.2">
      <c r="A55" s="199">
        <f>ROW()</f>
        <v>55</v>
      </c>
      <c r="B55" s="24"/>
      <c r="C55" s="169" t="s">
        <v>139</v>
      </c>
      <c r="D55" s="24"/>
      <c r="E55" s="24"/>
      <c r="F55" s="24"/>
      <c r="G55" s="24"/>
      <c r="H55" s="24"/>
      <c r="I55" s="235"/>
      <c r="J55"/>
    </row>
    <row r="56" spans="1:15" ht="15" customHeight="1" x14ac:dyDescent="0.2">
      <c r="A56" s="199">
        <f>ROW()</f>
        <v>56</v>
      </c>
      <c r="B56" s="24"/>
      <c r="C56" s="106" t="s">
        <v>674</v>
      </c>
      <c r="D56" s="68"/>
      <c r="E56" s="24"/>
      <c r="F56" s="24"/>
      <c r="G56" s="24"/>
      <c r="H56" s="24"/>
      <c r="I56" s="235"/>
      <c r="J56"/>
    </row>
    <row r="57" spans="1:15" ht="30" customHeight="1" x14ac:dyDescent="0.2">
      <c r="A57" s="199">
        <f>ROW()</f>
        <v>57</v>
      </c>
      <c r="B57" s="24"/>
      <c r="C57" s="107" t="s">
        <v>631</v>
      </c>
      <c r="D57" s="24"/>
      <c r="E57" s="24"/>
      <c r="F57" s="24"/>
      <c r="G57" s="24"/>
      <c r="H57" s="24"/>
      <c r="I57" s="235"/>
      <c r="J57"/>
    </row>
    <row r="58" spans="1:15" ht="30" customHeight="1" x14ac:dyDescent="0.2">
      <c r="A58" s="199">
        <f>ROW()</f>
        <v>58</v>
      </c>
      <c r="B58" s="24"/>
      <c r="C58" s="456" t="s">
        <v>140</v>
      </c>
      <c r="D58" s="457"/>
      <c r="E58" s="457"/>
      <c r="F58" s="457"/>
      <c r="G58" s="457"/>
      <c r="H58" s="457"/>
      <c r="I58" s="235"/>
      <c r="J58"/>
    </row>
    <row r="59" spans="1:15" ht="15" customHeight="1" x14ac:dyDescent="0.2">
      <c r="A59" s="199">
        <f>ROW()</f>
        <v>59</v>
      </c>
      <c r="B59" s="24"/>
      <c r="C59" s="455"/>
      <c r="D59" s="455"/>
      <c r="E59" s="455"/>
      <c r="F59" s="455"/>
      <c r="G59" s="455"/>
      <c r="H59" s="455"/>
      <c r="I59" s="235"/>
      <c r="J59"/>
    </row>
    <row r="60" spans="1:15" ht="15" customHeight="1" x14ac:dyDescent="0.2">
      <c r="A60" s="199">
        <f>ROW()</f>
        <v>60</v>
      </c>
      <c r="B60" s="24"/>
      <c r="C60" s="455"/>
      <c r="D60" s="455"/>
      <c r="E60" s="455"/>
      <c r="F60" s="455"/>
      <c r="G60" s="455"/>
      <c r="H60" s="455"/>
      <c r="I60" s="235"/>
      <c r="J60"/>
    </row>
    <row r="61" spans="1:15" ht="15" customHeight="1" x14ac:dyDescent="0.2">
      <c r="A61" s="199">
        <f>ROW()</f>
        <v>61</v>
      </c>
      <c r="B61" s="24"/>
      <c r="C61" s="455"/>
      <c r="D61" s="455"/>
      <c r="E61" s="455"/>
      <c r="F61" s="455"/>
      <c r="G61" s="455"/>
      <c r="H61" s="455"/>
      <c r="I61" s="235"/>
      <c r="J61"/>
    </row>
    <row r="62" spans="1:15" ht="15" customHeight="1" x14ac:dyDescent="0.2">
      <c r="A62" s="199">
        <f>ROW()</f>
        <v>62</v>
      </c>
      <c r="B62" s="24"/>
      <c r="C62" s="455"/>
      <c r="D62" s="455"/>
      <c r="E62" s="455"/>
      <c r="F62" s="455"/>
      <c r="G62" s="455"/>
      <c r="H62" s="455"/>
      <c r="I62" s="235"/>
      <c r="J62"/>
    </row>
    <row r="63" spans="1:15" ht="15" customHeight="1" x14ac:dyDescent="0.2">
      <c r="A63" s="199">
        <f>ROW()</f>
        <v>63</v>
      </c>
      <c r="B63" s="24"/>
      <c r="C63" s="455"/>
      <c r="D63" s="455"/>
      <c r="E63" s="455"/>
      <c r="F63" s="455"/>
      <c r="G63" s="455"/>
      <c r="H63" s="455"/>
      <c r="I63" s="235"/>
      <c r="J63"/>
    </row>
    <row r="64" spans="1:15" ht="15" customHeight="1" x14ac:dyDescent="0.2">
      <c r="A64" s="199">
        <f>ROW()</f>
        <v>64</v>
      </c>
      <c r="B64" s="24"/>
      <c r="C64" s="455"/>
      <c r="D64" s="455"/>
      <c r="E64" s="455"/>
      <c r="F64" s="455"/>
      <c r="G64" s="455"/>
      <c r="H64" s="455"/>
      <c r="I64" s="235"/>
      <c r="J64"/>
    </row>
    <row r="65" spans="1:10" ht="15" customHeight="1" x14ac:dyDescent="0.2">
      <c r="A65" s="199">
        <f>ROW()</f>
        <v>65</v>
      </c>
      <c r="B65" s="24"/>
      <c r="C65" s="455"/>
      <c r="D65" s="455"/>
      <c r="E65" s="455"/>
      <c r="F65" s="455"/>
      <c r="G65" s="455"/>
      <c r="H65" s="455"/>
      <c r="I65" s="235"/>
      <c r="J65"/>
    </row>
    <row r="66" spans="1:10" ht="15" customHeight="1" x14ac:dyDescent="0.2">
      <c r="A66" s="199">
        <f>ROW()</f>
        <v>66</v>
      </c>
      <c r="B66" s="24"/>
      <c r="C66" s="455"/>
      <c r="D66" s="455"/>
      <c r="E66" s="455"/>
      <c r="F66" s="455"/>
      <c r="G66" s="455"/>
      <c r="H66" s="455"/>
      <c r="I66" s="235"/>
      <c r="J66"/>
    </row>
    <row r="67" spans="1:10" ht="15" customHeight="1" x14ac:dyDescent="0.2">
      <c r="A67" s="199">
        <f>ROW()</f>
        <v>67</v>
      </c>
      <c r="B67" s="24"/>
      <c r="C67" s="455"/>
      <c r="D67" s="455"/>
      <c r="E67" s="455"/>
      <c r="F67" s="455"/>
      <c r="G67" s="455"/>
      <c r="H67" s="455"/>
      <c r="I67" s="235"/>
      <c r="J67"/>
    </row>
    <row r="68" spans="1:10" ht="15" customHeight="1" x14ac:dyDescent="0.2">
      <c r="A68" s="199">
        <f>ROW()</f>
        <v>68</v>
      </c>
      <c r="B68" s="24"/>
      <c r="C68" s="455"/>
      <c r="D68" s="455"/>
      <c r="E68" s="455"/>
      <c r="F68" s="455"/>
      <c r="G68" s="455"/>
      <c r="H68" s="455"/>
      <c r="I68" s="235"/>
      <c r="J68"/>
    </row>
    <row r="69" spans="1:10" ht="15" customHeight="1" x14ac:dyDescent="0.2">
      <c r="A69" s="199">
        <f>ROW()</f>
        <v>69</v>
      </c>
      <c r="B69" s="24"/>
      <c r="C69" s="455"/>
      <c r="D69" s="455"/>
      <c r="E69" s="455"/>
      <c r="F69" s="455"/>
      <c r="G69" s="455"/>
      <c r="H69" s="455"/>
      <c r="I69" s="235"/>
      <c r="J69"/>
    </row>
    <row r="70" spans="1:10" ht="15" customHeight="1" x14ac:dyDescent="0.2">
      <c r="A70" s="199">
        <f>ROW()</f>
        <v>70</v>
      </c>
      <c r="B70" s="24"/>
      <c r="C70" s="455"/>
      <c r="D70" s="455"/>
      <c r="E70" s="455"/>
      <c r="F70" s="455"/>
      <c r="G70" s="455"/>
      <c r="H70" s="455"/>
      <c r="I70" s="235"/>
      <c r="J70"/>
    </row>
    <row r="71" spans="1:10" ht="15" customHeight="1" x14ac:dyDescent="0.2">
      <c r="A71" s="199">
        <f>ROW()</f>
        <v>71</v>
      </c>
      <c r="B71" s="24"/>
      <c r="C71" s="455"/>
      <c r="D71" s="455"/>
      <c r="E71" s="455"/>
      <c r="F71" s="455"/>
      <c r="G71" s="455"/>
      <c r="H71" s="455"/>
      <c r="I71" s="235"/>
      <c r="J71"/>
    </row>
    <row r="72" spans="1:10" ht="15" customHeight="1" x14ac:dyDescent="0.2">
      <c r="A72" s="199">
        <f>ROW()</f>
        <v>72</v>
      </c>
      <c r="B72" s="24"/>
      <c r="C72" s="455"/>
      <c r="D72" s="455"/>
      <c r="E72" s="455"/>
      <c r="F72" s="455"/>
      <c r="G72" s="455"/>
      <c r="H72" s="455"/>
      <c r="I72" s="235"/>
      <c r="J72"/>
    </row>
    <row r="73" spans="1:10" ht="15" customHeight="1" x14ac:dyDescent="0.2">
      <c r="A73" s="199">
        <f>ROW()</f>
        <v>73</v>
      </c>
      <c r="B73" s="24"/>
      <c r="C73" s="455"/>
      <c r="D73" s="455"/>
      <c r="E73" s="455"/>
      <c r="F73" s="455"/>
      <c r="G73" s="455"/>
      <c r="H73" s="455"/>
      <c r="I73" s="235"/>
      <c r="J73"/>
    </row>
    <row r="74" spans="1:10" ht="15" customHeight="1" x14ac:dyDescent="0.2">
      <c r="A74" s="199">
        <f>ROW()</f>
        <v>74</v>
      </c>
      <c r="B74" s="24"/>
      <c r="C74" s="455"/>
      <c r="D74" s="455"/>
      <c r="E74" s="455"/>
      <c r="F74" s="455"/>
      <c r="G74" s="455"/>
      <c r="H74" s="455"/>
      <c r="I74" s="235"/>
      <c r="J74"/>
    </row>
    <row r="75" spans="1:10" ht="15" customHeight="1" x14ac:dyDescent="0.2">
      <c r="A75" s="199">
        <f>ROW()</f>
        <v>75</v>
      </c>
      <c r="B75" s="24"/>
      <c r="C75" s="455"/>
      <c r="D75" s="455"/>
      <c r="E75" s="455"/>
      <c r="F75" s="455"/>
      <c r="G75" s="455"/>
      <c r="H75" s="455"/>
      <c r="I75" s="235"/>
      <c r="J75"/>
    </row>
    <row r="76" spans="1:10" ht="15" customHeight="1" x14ac:dyDescent="0.2">
      <c r="A76" s="199">
        <f>ROW()</f>
        <v>76</v>
      </c>
      <c r="B76" s="24"/>
      <c r="C76" s="455"/>
      <c r="D76" s="455"/>
      <c r="E76" s="455"/>
      <c r="F76" s="455"/>
      <c r="G76" s="455"/>
      <c r="H76" s="455"/>
      <c r="I76" s="235"/>
      <c r="J76"/>
    </row>
    <row r="77" spans="1:10" ht="15" customHeight="1" x14ac:dyDescent="0.2">
      <c r="A77" s="199">
        <f>ROW()</f>
        <v>77</v>
      </c>
      <c r="B77" s="24"/>
      <c r="C77" s="455"/>
      <c r="D77" s="455"/>
      <c r="E77" s="455"/>
      <c r="F77" s="455"/>
      <c r="G77" s="455"/>
      <c r="H77" s="455"/>
      <c r="I77" s="235"/>
      <c r="J77"/>
    </row>
    <row r="78" spans="1:10" ht="15" customHeight="1" x14ac:dyDescent="0.2">
      <c r="A78" s="199">
        <f>ROW()</f>
        <v>78</v>
      </c>
      <c r="B78" s="24"/>
      <c r="C78" s="455"/>
      <c r="D78" s="455"/>
      <c r="E78" s="455"/>
      <c r="F78" s="455"/>
      <c r="G78" s="455"/>
      <c r="H78" s="455"/>
      <c r="I78" s="235"/>
      <c r="J78"/>
    </row>
    <row r="79" spans="1:10" ht="35.1" customHeight="1" x14ac:dyDescent="0.2">
      <c r="A79" s="199">
        <f>ROW()</f>
        <v>79</v>
      </c>
      <c r="B79" s="24"/>
      <c r="C79" s="453" t="s">
        <v>427</v>
      </c>
      <c r="D79" s="453"/>
      <c r="E79" s="453"/>
      <c r="F79" s="453"/>
      <c r="G79" s="453"/>
      <c r="H79" s="453"/>
      <c r="I79" s="454"/>
      <c r="J79"/>
    </row>
    <row r="80" spans="1:10" x14ac:dyDescent="0.2">
      <c r="A80" s="326">
        <f>ROW()</f>
        <v>80</v>
      </c>
      <c r="B80" s="327"/>
      <c r="C80" s="327"/>
      <c r="D80" s="327"/>
      <c r="E80" s="327"/>
      <c r="F80" s="327"/>
      <c r="G80" s="327"/>
      <c r="H80" s="327"/>
      <c r="I80" s="328" t="s">
        <v>570</v>
      </c>
      <c r="J80"/>
    </row>
    <row r="81" spans="2:10" x14ac:dyDescent="0.2">
      <c r="B81"/>
      <c r="C81"/>
      <c r="D81"/>
      <c r="E81"/>
      <c r="F81"/>
      <c r="J81"/>
    </row>
    <row r="82" spans="2:10" x14ac:dyDescent="0.2">
      <c r="B82"/>
      <c r="C82"/>
      <c r="D82"/>
      <c r="E82"/>
      <c r="F82"/>
      <c r="J82"/>
    </row>
    <row r="83" spans="2:10" x14ac:dyDescent="0.2">
      <c r="B83"/>
      <c r="C83"/>
      <c r="D83"/>
      <c r="E83"/>
      <c r="F83"/>
      <c r="J83"/>
    </row>
    <row r="84" spans="2:10" x14ac:dyDescent="0.2">
      <c r="B84"/>
      <c r="C84"/>
      <c r="D84"/>
      <c r="E84"/>
      <c r="F84"/>
      <c r="J84"/>
    </row>
    <row r="85" spans="2:10" x14ac:dyDescent="0.2">
      <c r="B85"/>
      <c r="C85"/>
      <c r="D85"/>
      <c r="E85"/>
      <c r="F85"/>
      <c r="J85"/>
    </row>
    <row r="86" spans="2:10" x14ac:dyDescent="0.2">
      <c r="B86"/>
      <c r="C86"/>
      <c r="D86"/>
      <c r="E86"/>
      <c r="F86"/>
      <c r="J86"/>
    </row>
    <row r="87" spans="2:10" x14ac:dyDescent="0.2">
      <c r="B87"/>
      <c r="C87"/>
      <c r="D87"/>
      <c r="E87"/>
      <c r="F87"/>
      <c r="J87"/>
    </row>
    <row r="88" spans="2:10" x14ac:dyDescent="0.2">
      <c r="B88"/>
      <c r="C88"/>
      <c r="D88"/>
      <c r="E88"/>
      <c r="F88"/>
      <c r="J88"/>
    </row>
    <row r="89" spans="2:10" x14ac:dyDescent="0.2">
      <c r="B89"/>
      <c r="C89"/>
      <c r="D89"/>
      <c r="E89"/>
      <c r="F89"/>
      <c r="J89"/>
    </row>
    <row r="90" spans="2:10" x14ac:dyDescent="0.2">
      <c r="B90"/>
      <c r="C90"/>
      <c r="D90"/>
      <c r="E90"/>
      <c r="F90"/>
      <c r="J90"/>
    </row>
    <row r="91" spans="2:10" x14ac:dyDescent="0.2">
      <c r="B91"/>
      <c r="C91"/>
      <c r="D91"/>
      <c r="E91"/>
      <c r="F91"/>
      <c r="J91"/>
    </row>
    <row r="92" spans="2:10" x14ac:dyDescent="0.2">
      <c r="B92"/>
      <c r="C92"/>
      <c r="D92"/>
      <c r="E92"/>
      <c r="F92"/>
      <c r="J92"/>
    </row>
    <row r="93" spans="2:10" x14ac:dyDescent="0.2">
      <c r="B93"/>
      <c r="C93"/>
      <c r="D93"/>
      <c r="E93"/>
      <c r="F93"/>
      <c r="J93"/>
    </row>
    <row r="94" spans="2:10" x14ac:dyDescent="0.2">
      <c r="B94"/>
      <c r="C94"/>
      <c r="D94"/>
      <c r="E94"/>
      <c r="F94"/>
      <c r="J94"/>
    </row>
    <row r="95" spans="2:10" x14ac:dyDescent="0.2">
      <c r="B95"/>
      <c r="C95"/>
      <c r="D95"/>
      <c r="E95"/>
      <c r="F95"/>
      <c r="J95"/>
    </row>
    <row r="96" spans="2:10" x14ac:dyDescent="0.2">
      <c r="B96"/>
      <c r="C96"/>
      <c r="D96"/>
      <c r="E96"/>
      <c r="F96"/>
      <c r="J96"/>
    </row>
    <row r="97" spans="2:10" x14ac:dyDescent="0.2">
      <c r="B97"/>
      <c r="C97"/>
      <c r="D97"/>
      <c r="E97"/>
      <c r="F97"/>
      <c r="J97"/>
    </row>
    <row r="98" spans="2:10" x14ac:dyDescent="0.2">
      <c r="B98"/>
      <c r="C98"/>
      <c r="D98"/>
      <c r="E98"/>
      <c r="F98"/>
      <c r="J98"/>
    </row>
    <row r="99" spans="2:10" x14ac:dyDescent="0.2">
      <c r="B99"/>
      <c r="C99"/>
      <c r="D99"/>
      <c r="E99"/>
      <c r="F99"/>
      <c r="J99"/>
    </row>
    <row r="100" spans="2:10" x14ac:dyDescent="0.2">
      <c r="B100"/>
      <c r="C100"/>
      <c r="D100"/>
      <c r="E100"/>
      <c r="F100"/>
      <c r="J100"/>
    </row>
    <row r="101" spans="2:10" x14ac:dyDescent="0.2">
      <c r="B101"/>
      <c r="C101"/>
      <c r="D101"/>
      <c r="E101"/>
      <c r="F101"/>
      <c r="J101"/>
    </row>
    <row r="102" spans="2:10" x14ac:dyDescent="0.2">
      <c r="B102"/>
      <c r="C102"/>
      <c r="D102"/>
      <c r="E102"/>
      <c r="F102"/>
      <c r="J102"/>
    </row>
    <row r="103" spans="2:10" x14ac:dyDescent="0.2">
      <c r="B103"/>
      <c r="C103"/>
      <c r="D103"/>
      <c r="E103"/>
      <c r="F103"/>
      <c r="J103"/>
    </row>
    <row r="104" spans="2:10" x14ac:dyDescent="0.2">
      <c r="B104"/>
      <c r="C104"/>
      <c r="D104"/>
      <c r="E104"/>
      <c r="F104"/>
      <c r="J104"/>
    </row>
    <row r="105" spans="2:10" x14ac:dyDescent="0.2">
      <c r="B105"/>
      <c r="C105"/>
      <c r="D105"/>
      <c r="E105"/>
      <c r="F105"/>
      <c r="J105"/>
    </row>
    <row r="106" spans="2:10" x14ac:dyDescent="0.2">
      <c r="B106"/>
      <c r="C106"/>
      <c r="D106"/>
      <c r="E106"/>
      <c r="F106"/>
      <c r="J106"/>
    </row>
    <row r="107" spans="2:10" x14ac:dyDescent="0.2">
      <c r="B107"/>
      <c r="C107"/>
      <c r="D107"/>
      <c r="E107"/>
      <c r="F107"/>
      <c r="J107"/>
    </row>
    <row r="108" spans="2:10" x14ac:dyDescent="0.2">
      <c r="B108"/>
      <c r="C108"/>
      <c r="D108"/>
      <c r="E108"/>
      <c r="F108"/>
      <c r="J108"/>
    </row>
    <row r="109" spans="2:10" x14ac:dyDescent="0.2">
      <c r="B109"/>
      <c r="C109"/>
      <c r="D109"/>
      <c r="E109"/>
      <c r="F109"/>
      <c r="J109"/>
    </row>
    <row r="110" spans="2:10" x14ac:dyDescent="0.2">
      <c r="B110"/>
      <c r="C110"/>
      <c r="D110"/>
      <c r="E110"/>
      <c r="F110"/>
      <c r="J110"/>
    </row>
    <row r="111" spans="2:10" x14ac:dyDescent="0.2">
      <c r="B111"/>
      <c r="C111"/>
      <c r="D111"/>
      <c r="E111"/>
      <c r="F111"/>
      <c r="J111"/>
    </row>
    <row r="112" spans="2:10" x14ac:dyDescent="0.2">
      <c r="B112"/>
      <c r="C112"/>
      <c r="D112"/>
      <c r="E112"/>
      <c r="F112"/>
      <c r="J112"/>
    </row>
    <row r="113" spans="2:10" x14ac:dyDescent="0.2">
      <c r="B113"/>
      <c r="C113"/>
      <c r="D113"/>
      <c r="E113"/>
      <c r="F113"/>
      <c r="J113"/>
    </row>
    <row r="114" spans="2:10" x14ac:dyDescent="0.2">
      <c r="B114"/>
      <c r="C114"/>
      <c r="D114"/>
      <c r="E114"/>
      <c r="F114"/>
      <c r="J114"/>
    </row>
    <row r="115" spans="2:10" x14ac:dyDescent="0.2">
      <c r="B115"/>
      <c r="C115"/>
      <c r="D115"/>
      <c r="E115"/>
      <c r="F115"/>
      <c r="J115"/>
    </row>
    <row r="116" spans="2:10" x14ac:dyDescent="0.2">
      <c r="B116"/>
      <c r="C116"/>
      <c r="D116"/>
      <c r="E116"/>
      <c r="F116"/>
      <c r="J116"/>
    </row>
    <row r="117" spans="2:10" x14ac:dyDescent="0.2">
      <c r="B117"/>
      <c r="C117"/>
      <c r="D117"/>
      <c r="E117"/>
      <c r="F117"/>
      <c r="J117"/>
    </row>
    <row r="118" spans="2:10" x14ac:dyDescent="0.2">
      <c r="B118"/>
      <c r="C118"/>
      <c r="D118"/>
      <c r="E118"/>
      <c r="F118"/>
      <c r="J118"/>
    </row>
    <row r="119" spans="2:10" x14ac:dyDescent="0.2">
      <c r="B119"/>
      <c r="C119"/>
      <c r="D119"/>
      <c r="E119"/>
      <c r="F119"/>
      <c r="J119"/>
    </row>
    <row r="120" spans="2:10" x14ac:dyDescent="0.2">
      <c r="B120"/>
      <c r="C120"/>
      <c r="D120"/>
      <c r="E120"/>
      <c r="F120"/>
      <c r="J120"/>
    </row>
    <row r="121" spans="2:10" x14ac:dyDescent="0.2">
      <c r="B121"/>
      <c r="C121"/>
      <c r="D121"/>
      <c r="E121"/>
      <c r="F121"/>
      <c r="J121"/>
    </row>
    <row r="122" spans="2:10" x14ac:dyDescent="0.2">
      <c r="B122"/>
      <c r="C122"/>
      <c r="D122"/>
      <c r="E122"/>
      <c r="F122"/>
      <c r="J122"/>
    </row>
    <row r="123" spans="2:10" x14ac:dyDescent="0.2">
      <c r="B123"/>
      <c r="C123"/>
      <c r="D123"/>
      <c r="E123"/>
      <c r="F123"/>
      <c r="J123"/>
    </row>
    <row r="124" spans="2:10" x14ac:dyDescent="0.2">
      <c r="B124"/>
      <c r="C124"/>
      <c r="D124"/>
      <c r="E124"/>
      <c r="F124"/>
      <c r="J124"/>
    </row>
    <row r="125" spans="2:10" x14ac:dyDescent="0.2">
      <c r="B125"/>
      <c r="C125"/>
      <c r="D125"/>
      <c r="E125"/>
      <c r="F125"/>
      <c r="J125"/>
    </row>
    <row r="126" spans="2:10" x14ac:dyDescent="0.2">
      <c r="B126"/>
      <c r="C126"/>
      <c r="D126"/>
      <c r="E126"/>
      <c r="F126"/>
      <c r="J126"/>
    </row>
    <row r="127" spans="2:10" x14ac:dyDescent="0.2">
      <c r="B127"/>
      <c r="C127"/>
      <c r="D127"/>
      <c r="E127"/>
      <c r="F127"/>
      <c r="J127"/>
    </row>
    <row r="128" spans="2:10" x14ac:dyDescent="0.2">
      <c r="B128"/>
      <c r="C128"/>
      <c r="D128"/>
      <c r="E128"/>
      <c r="F128"/>
      <c r="J128"/>
    </row>
    <row r="129" spans="2:10" x14ac:dyDescent="0.2">
      <c r="B129"/>
      <c r="C129"/>
      <c r="D129"/>
      <c r="E129"/>
      <c r="F129"/>
      <c r="J129"/>
    </row>
    <row r="130" spans="2:10" x14ac:dyDescent="0.2">
      <c r="B130"/>
      <c r="C130"/>
      <c r="D130"/>
      <c r="E130"/>
      <c r="F130"/>
      <c r="J130"/>
    </row>
    <row r="131" spans="2:10" x14ac:dyDescent="0.2">
      <c r="B131"/>
      <c r="C131"/>
      <c r="D131"/>
      <c r="E131"/>
      <c r="F131"/>
      <c r="J131"/>
    </row>
    <row r="132" spans="2:10" x14ac:dyDescent="0.2">
      <c r="B132"/>
      <c r="C132"/>
      <c r="D132"/>
      <c r="E132"/>
      <c r="F132"/>
      <c r="J132"/>
    </row>
    <row r="133" spans="2:10" x14ac:dyDescent="0.2">
      <c r="B133"/>
      <c r="C133"/>
      <c r="D133"/>
      <c r="E133"/>
      <c r="F133"/>
      <c r="J133"/>
    </row>
    <row r="134" spans="2:10" x14ac:dyDescent="0.2">
      <c r="B134"/>
      <c r="C134"/>
      <c r="D134"/>
      <c r="E134"/>
      <c r="F134"/>
      <c r="J134"/>
    </row>
    <row r="135" spans="2:10" x14ac:dyDescent="0.2">
      <c r="B135"/>
      <c r="C135"/>
      <c r="D135"/>
      <c r="E135"/>
      <c r="F135"/>
      <c r="J135"/>
    </row>
    <row r="136" spans="2:10" x14ac:dyDescent="0.2">
      <c r="B136"/>
      <c r="C136"/>
      <c r="D136"/>
      <c r="E136"/>
      <c r="F136"/>
      <c r="J136"/>
    </row>
    <row r="137" spans="2:10" x14ac:dyDescent="0.2">
      <c r="B137"/>
      <c r="C137"/>
      <c r="D137"/>
      <c r="E137"/>
      <c r="F137"/>
      <c r="J137"/>
    </row>
    <row r="138" spans="2:10" x14ac:dyDescent="0.2">
      <c r="B138"/>
      <c r="C138"/>
      <c r="D138"/>
      <c r="E138"/>
      <c r="F138"/>
      <c r="J138"/>
    </row>
    <row r="139" spans="2:10" x14ac:dyDescent="0.2">
      <c r="B139"/>
      <c r="C139"/>
      <c r="D139"/>
      <c r="E139"/>
      <c r="F139"/>
      <c r="J139"/>
    </row>
    <row r="140" spans="2:10" x14ac:dyDescent="0.2">
      <c r="B140"/>
      <c r="C140"/>
      <c r="D140"/>
      <c r="E140"/>
      <c r="F140"/>
      <c r="J140"/>
    </row>
    <row r="141" spans="2:10" x14ac:dyDescent="0.2">
      <c r="B141"/>
      <c r="C141"/>
      <c r="D141"/>
      <c r="E141"/>
      <c r="F141"/>
      <c r="J141"/>
    </row>
    <row r="142" spans="2:10" x14ac:dyDescent="0.2">
      <c r="B142"/>
      <c r="C142"/>
      <c r="D142"/>
      <c r="E142"/>
      <c r="F142"/>
      <c r="J142"/>
    </row>
    <row r="143" spans="2:10" x14ac:dyDescent="0.2">
      <c r="B143"/>
      <c r="C143"/>
      <c r="D143"/>
      <c r="E143"/>
      <c r="F143"/>
      <c r="J143"/>
    </row>
    <row r="144" spans="2:10" x14ac:dyDescent="0.2">
      <c r="B144"/>
      <c r="C144"/>
      <c r="D144"/>
      <c r="E144"/>
      <c r="F144"/>
      <c r="J144"/>
    </row>
    <row r="145" spans="2:10" x14ac:dyDescent="0.2">
      <c r="B145"/>
      <c r="C145"/>
      <c r="D145"/>
      <c r="E145"/>
      <c r="F145"/>
      <c r="J145"/>
    </row>
    <row r="146" spans="2:10" x14ac:dyDescent="0.2">
      <c r="B146"/>
      <c r="C146"/>
      <c r="D146"/>
      <c r="E146"/>
      <c r="F146"/>
      <c r="J146"/>
    </row>
    <row r="147" spans="2:10" x14ac:dyDescent="0.2">
      <c r="B147"/>
      <c r="C147"/>
      <c r="D147"/>
      <c r="E147"/>
      <c r="F147"/>
      <c r="J147"/>
    </row>
    <row r="148" spans="2:10" x14ac:dyDescent="0.2">
      <c r="B148"/>
      <c r="C148"/>
      <c r="D148"/>
      <c r="E148"/>
      <c r="F148"/>
      <c r="J148"/>
    </row>
    <row r="149" spans="2:10" x14ac:dyDescent="0.2">
      <c r="B149"/>
      <c r="C149"/>
      <c r="D149"/>
      <c r="E149"/>
      <c r="F149"/>
      <c r="J149"/>
    </row>
    <row r="150" spans="2:10" x14ac:dyDescent="0.2">
      <c r="B150"/>
      <c r="C150"/>
      <c r="D150"/>
      <c r="E150"/>
      <c r="F150"/>
      <c r="J150"/>
    </row>
    <row r="151" spans="2:10" x14ac:dyDescent="0.2">
      <c r="B151"/>
      <c r="C151"/>
      <c r="D151"/>
      <c r="E151"/>
      <c r="F151"/>
      <c r="J151"/>
    </row>
    <row r="152" spans="2:10" x14ac:dyDescent="0.2">
      <c r="B152"/>
      <c r="C152"/>
      <c r="D152"/>
      <c r="E152"/>
      <c r="F152"/>
      <c r="J152"/>
    </row>
    <row r="153" spans="2:10" x14ac:dyDescent="0.2">
      <c r="B153"/>
      <c r="C153"/>
      <c r="D153"/>
      <c r="E153"/>
      <c r="F153"/>
      <c r="J153"/>
    </row>
    <row r="154" spans="2:10" x14ac:dyDescent="0.2">
      <c r="B154"/>
      <c r="C154"/>
      <c r="D154"/>
      <c r="E154"/>
      <c r="F154"/>
      <c r="J154"/>
    </row>
    <row r="155" spans="2:10" x14ac:dyDescent="0.2">
      <c r="B155"/>
      <c r="C155"/>
      <c r="D155"/>
      <c r="E155"/>
      <c r="F155"/>
      <c r="J155"/>
    </row>
    <row r="156" spans="2:10" x14ac:dyDescent="0.2">
      <c r="B156"/>
      <c r="C156"/>
      <c r="D156"/>
      <c r="E156"/>
      <c r="F156"/>
      <c r="J156"/>
    </row>
    <row r="157" spans="2:10" x14ac:dyDescent="0.2">
      <c r="B157"/>
      <c r="C157"/>
      <c r="D157"/>
      <c r="E157"/>
      <c r="F157"/>
      <c r="J157"/>
    </row>
    <row r="158" spans="2:10" x14ac:dyDescent="0.2">
      <c r="B158"/>
      <c r="C158"/>
      <c r="D158"/>
      <c r="E158"/>
      <c r="F158"/>
      <c r="J158"/>
    </row>
    <row r="159" spans="2:10" x14ac:dyDescent="0.2">
      <c r="B159"/>
      <c r="C159"/>
      <c r="D159"/>
      <c r="E159"/>
      <c r="F159"/>
      <c r="J159"/>
    </row>
    <row r="160" spans="2:10" x14ac:dyDescent="0.2">
      <c r="B160"/>
      <c r="C160"/>
      <c r="D160"/>
      <c r="E160"/>
      <c r="F160"/>
      <c r="J160"/>
    </row>
    <row r="161" spans="2:10" x14ac:dyDescent="0.2">
      <c r="B161"/>
      <c r="C161"/>
      <c r="D161"/>
      <c r="E161"/>
      <c r="F161"/>
      <c r="J161"/>
    </row>
    <row r="162" spans="2:10" x14ac:dyDescent="0.2">
      <c r="B162"/>
      <c r="C162"/>
      <c r="D162"/>
      <c r="E162"/>
      <c r="F162"/>
      <c r="J162"/>
    </row>
    <row r="163" spans="2:10" x14ac:dyDescent="0.2">
      <c r="B163"/>
      <c r="C163"/>
      <c r="D163"/>
      <c r="E163"/>
      <c r="F163"/>
      <c r="J163"/>
    </row>
    <row r="164" spans="2:10" x14ac:dyDescent="0.2">
      <c r="B164"/>
      <c r="C164"/>
      <c r="D164"/>
      <c r="E164"/>
      <c r="F164"/>
      <c r="J164"/>
    </row>
    <row r="165" spans="2:10" x14ac:dyDescent="0.2">
      <c r="B165"/>
      <c r="C165"/>
      <c r="D165"/>
      <c r="E165"/>
      <c r="F165"/>
      <c r="J165"/>
    </row>
    <row r="166" spans="2:10" x14ac:dyDescent="0.2">
      <c r="B166"/>
      <c r="C166"/>
      <c r="D166"/>
      <c r="E166"/>
      <c r="F166"/>
      <c r="J166"/>
    </row>
    <row r="167" spans="2:10" x14ac:dyDescent="0.2">
      <c r="B167"/>
      <c r="C167"/>
      <c r="D167"/>
      <c r="E167"/>
      <c r="F167"/>
      <c r="J167"/>
    </row>
    <row r="168" spans="2:10" x14ac:dyDescent="0.2">
      <c r="B168"/>
      <c r="C168"/>
      <c r="D168"/>
      <c r="E168"/>
      <c r="F168"/>
      <c r="J168"/>
    </row>
    <row r="169" spans="2:10" x14ac:dyDescent="0.2">
      <c r="B169"/>
      <c r="C169"/>
      <c r="D169"/>
      <c r="E169"/>
      <c r="F169"/>
      <c r="J169"/>
    </row>
    <row r="170" spans="2:10" x14ac:dyDescent="0.2">
      <c r="B170"/>
      <c r="C170"/>
      <c r="D170"/>
      <c r="E170"/>
      <c r="F170"/>
      <c r="J170"/>
    </row>
    <row r="171" spans="2:10" x14ac:dyDescent="0.2">
      <c r="B171"/>
      <c r="C171"/>
      <c r="D171"/>
      <c r="E171"/>
      <c r="F171"/>
      <c r="J171"/>
    </row>
    <row r="172" spans="2:10" x14ac:dyDescent="0.2">
      <c r="B172"/>
      <c r="C172"/>
      <c r="D172"/>
      <c r="E172"/>
      <c r="F172"/>
      <c r="J172"/>
    </row>
    <row r="173" spans="2:10" x14ac:dyDescent="0.2">
      <c r="B173"/>
      <c r="C173"/>
      <c r="D173"/>
      <c r="E173"/>
      <c r="F173"/>
      <c r="J173"/>
    </row>
    <row r="174" spans="2:10" x14ac:dyDescent="0.2">
      <c r="B174"/>
      <c r="C174"/>
      <c r="D174"/>
      <c r="E174"/>
      <c r="F174"/>
      <c r="J174"/>
    </row>
    <row r="175" spans="2:10" x14ac:dyDescent="0.2">
      <c r="B175"/>
      <c r="C175"/>
      <c r="D175"/>
      <c r="E175"/>
      <c r="F175"/>
      <c r="J175"/>
    </row>
    <row r="176" spans="2:10" x14ac:dyDescent="0.2">
      <c r="B176"/>
      <c r="C176"/>
      <c r="D176"/>
      <c r="E176"/>
      <c r="F176"/>
      <c r="J176"/>
    </row>
    <row r="177" spans="2:10" x14ac:dyDescent="0.2">
      <c r="B177"/>
      <c r="C177"/>
      <c r="D177"/>
      <c r="E177"/>
      <c r="F177"/>
      <c r="J177"/>
    </row>
    <row r="178" spans="2:10" x14ac:dyDescent="0.2">
      <c r="B178"/>
      <c r="C178"/>
      <c r="D178"/>
      <c r="E178"/>
      <c r="F178"/>
      <c r="J178"/>
    </row>
    <row r="179" spans="2:10" x14ac:dyDescent="0.2">
      <c r="B179"/>
      <c r="C179"/>
      <c r="D179"/>
      <c r="E179"/>
      <c r="F179"/>
      <c r="J179"/>
    </row>
    <row r="180" spans="2:10" x14ac:dyDescent="0.2">
      <c r="B180"/>
      <c r="C180"/>
      <c r="D180"/>
      <c r="E180"/>
      <c r="F180"/>
      <c r="J180"/>
    </row>
    <row r="181" spans="2:10" x14ac:dyDescent="0.2">
      <c r="B181"/>
      <c r="C181"/>
      <c r="D181"/>
      <c r="E181"/>
      <c r="F181"/>
      <c r="J181"/>
    </row>
    <row r="182" spans="2:10" x14ac:dyDescent="0.2">
      <c r="B182"/>
      <c r="C182"/>
      <c r="D182"/>
      <c r="E182"/>
      <c r="F182"/>
      <c r="J182"/>
    </row>
    <row r="183" spans="2:10" x14ac:dyDescent="0.2">
      <c r="B183"/>
      <c r="C183"/>
      <c r="D183"/>
      <c r="E183"/>
      <c r="F183"/>
      <c r="J183"/>
    </row>
    <row r="184" spans="2:10" x14ac:dyDescent="0.2">
      <c r="B184"/>
      <c r="C184"/>
      <c r="D184"/>
      <c r="E184"/>
      <c r="F184"/>
      <c r="J184"/>
    </row>
  </sheetData>
  <sheetProtection formatColumns="0" formatRows="0"/>
  <protectedRanges>
    <protectedRange sqref="F6:G6 D34:G34 F39 D28:G28 D26:F26 D32:F32 D16:G16 G26:G27 D22:G22 D27 E46 F27 D20:F20 D39 D14:F14 G32:G33 D44:E44 E8:G8 F9 D8:D11 D33 G14:G15 D15 F15 E10:G10 G20:G21 D21 F21 G38:G39 F33 D40:G40 D38:F38 F11:H11 D17 F17:H17 D23 F23:H23 D29 F29:H29 D35 F35:H35 D41 F41:H41 D56 D45:D47 F47:H47 F44:G46" name="Range1"/>
  </protectedRanges>
  <dataConsolidate/>
  <mergeCells count="7">
    <mergeCell ref="C79:I79"/>
    <mergeCell ref="C59:H78"/>
    <mergeCell ref="C58:H58"/>
    <mergeCell ref="D2:H2"/>
    <mergeCell ref="D3:H3"/>
    <mergeCell ref="D51:H51"/>
    <mergeCell ref="D52:H52"/>
  </mergeCells>
  <phoneticPr fontId="1" type="noConversion"/>
  <dataValidations xWindow="655" yWindow="438" count="6">
    <dataValidation type="custom" operator="greaterThanOrEqual" allowBlank="1" showInputMessage="1" showErrorMessage="1" errorTitle="Total number" error="Percentage value between 0 and 100% are accepted" promptTitle="Total number" prompt="Please enter a percentage value between 0 and 100%. If disclosure is for year ended 2011 please enter text &quot;N/A&quot;." sqref="D56">
      <formula1>IF(ISNUMBER(D56),D56&gt;=0,AND(ISTEXT(D56),D56="N/A"))</formula1>
    </dataValidation>
    <dataValidation type="whole" operator="greaterThanOrEqual" allowBlank="1" showInputMessage="1" showErrorMessage="1" errorTitle="Total duration: hours" error="Integer values larger than or equal to 0 are accepted" promptTitle="Total duration: hours" prompt="Please leave this cell blank or enter an integer value larger than or equal to 0" sqref="F20:F22 F14:F16 F8:F10 F26:F28 F38:F40 F32:F34">
      <formula1>0</formula1>
    </dataValidation>
    <dataValidation type="whole" allowBlank="1" showInputMessage="1" showErrorMessage="1" errorTitle="Total duration: minutes" error="Integer values between 0 and 59 are accepted" promptTitle="Total duration: minutes" prompt="Please leave this cell blank or enter an integer value between 0 and 59" sqref="H20:H22 H14:H16 H8:H10 H26:H28 H38:H40 H32:H34">
      <formula1>0</formula1>
      <formula2>59</formula2>
    </dataValidation>
    <dataValidation type="whole" operator="greaterThanOrEqual" allowBlank="1" showInputMessage="1" showErrorMessage="1" errorTitle="Number of interruptions" error="Integer values larger than or equal to 0 are accepted" promptTitle="Number of interruptions" prompt="Please enter an integer value larger than or equal to 0" sqref="D20:D22 D8:D10 D14:D16 D26:D28 D38:D40 D32:D34">
      <formula1>0</formula1>
    </dataValidation>
    <dataValidation type="custom" operator="greaterThanOrEqual" allowBlank="1" showInputMessage="1" showErrorMessage="1" errorTitle="Number of interruptions" error="Integer values larger than or equal to 0 are accepted" promptTitle="On time departure delay" prompt="Please enter an integer larger than or equal to 0.  If disclosure is for year ended 2011 please enter text &quot;N/A&quot;." sqref="D44:D46 F44:F46">
      <formula1>IF(ISNUMBER(D44),AND(INT(D44)=D44,D44&gt;=0),AND(ISTEXT(D44),D44="N/A"))</formula1>
    </dataValidation>
    <dataValidation type="custom" allowBlank="1" showInputMessage="1" showErrorMessage="1" errorTitle="Total duration: minutes" error="Integer values between 0 and 59 are accepted" promptTitle="Total duration: minutes" prompt="Please leave this cell blank or enter an integer value between 0 and 59" sqref="H44:H46">
      <formula1>IF(ISNUMBER(H44),AND(INT(H44)=H44,H44&gt;=0, H44&lt;60),AND(ISTEXT(H44),H44="N/A"))</formula1>
    </dataValidation>
  </dataValidation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50"/>
    <pageSetUpPr fitToPage="1"/>
  </sheetPr>
  <dimension ref="A1:AD18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29.5703125" style="5" customWidth="1"/>
    <col min="4" max="4" width="25.5703125" style="9" customWidth="1"/>
    <col min="5" max="5" width="23.140625" customWidth="1"/>
    <col min="6" max="6" width="0.5703125" customWidth="1"/>
    <col min="7" max="7" width="23.140625" customWidth="1"/>
    <col min="8" max="8" width="0.5703125" customWidth="1"/>
    <col min="9" max="9" width="23.140625" customWidth="1"/>
    <col min="10" max="10" width="0.5703125" customWidth="1"/>
    <col min="11" max="11" width="23.140625" customWidth="1"/>
    <col min="12" max="12" width="2.7109375" customWidth="1"/>
    <col min="14" max="14" width="9.140625" customWidth="1"/>
    <col min="16" max="16" width="9.5703125" customWidth="1"/>
  </cols>
  <sheetData>
    <row r="1" spans="1:30" s="10" customFormat="1" ht="12.75" customHeight="1" x14ac:dyDescent="0.2">
      <c r="A1" s="15"/>
      <c r="B1" s="16"/>
      <c r="C1" s="16"/>
      <c r="D1" s="16"/>
      <c r="E1" s="16"/>
      <c r="F1" s="16"/>
      <c r="G1" s="16"/>
      <c r="H1" s="16"/>
      <c r="I1" s="16"/>
      <c r="J1" s="16"/>
      <c r="K1" s="55"/>
      <c r="L1" s="233"/>
      <c r="M1" s="234"/>
      <c r="N1"/>
      <c r="O1"/>
      <c r="P1"/>
      <c r="Q1"/>
      <c r="R1"/>
      <c r="S1"/>
      <c r="T1"/>
      <c r="U1"/>
      <c r="V1"/>
      <c r="W1"/>
      <c r="X1"/>
      <c r="Y1"/>
      <c r="Z1"/>
      <c r="AA1"/>
      <c r="AB1"/>
      <c r="AC1"/>
      <c r="AD1"/>
    </row>
    <row r="2" spans="1:30" s="10" customFormat="1" ht="16.5" customHeight="1" x14ac:dyDescent="0.25">
      <c r="A2" s="56"/>
      <c r="B2" s="57"/>
      <c r="C2" s="57"/>
      <c r="D2" s="57"/>
      <c r="E2" s="57"/>
      <c r="F2" s="177" t="s">
        <v>191</v>
      </c>
      <c r="G2" s="379" t="str">
        <f>IF(NOT(ISBLANK('Annual CoverSheet'!$C$8)),'Annual CoverSheet'!$C$8,"")</f>
        <v>Airport Company</v>
      </c>
      <c r="H2" s="379"/>
      <c r="I2" s="379"/>
      <c r="J2" s="97"/>
      <c r="K2" s="57"/>
      <c r="L2" s="192"/>
      <c r="M2" s="234"/>
      <c r="N2"/>
      <c r="O2"/>
      <c r="P2"/>
      <c r="Q2"/>
      <c r="R2"/>
      <c r="S2"/>
      <c r="T2"/>
      <c r="U2"/>
      <c r="V2"/>
      <c r="W2"/>
      <c r="X2"/>
      <c r="Y2"/>
      <c r="Z2"/>
      <c r="AA2"/>
      <c r="AB2"/>
      <c r="AC2"/>
      <c r="AD2"/>
    </row>
    <row r="3" spans="1:30" s="10" customFormat="1" ht="16.5" customHeight="1" x14ac:dyDescent="0.25">
      <c r="A3" s="56"/>
      <c r="B3" s="57"/>
      <c r="C3" s="57"/>
      <c r="D3" s="57"/>
      <c r="E3" s="57"/>
      <c r="F3" s="177" t="s">
        <v>192</v>
      </c>
      <c r="G3" s="380">
        <f>IF(ISNUMBER('Annual CoverSheet'!$C$12),'Annual CoverSheet'!$C$12,"")</f>
        <v>40633</v>
      </c>
      <c r="H3" s="380"/>
      <c r="I3" s="380"/>
      <c r="J3" s="98"/>
      <c r="K3" s="57"/>
      <c r="L3" s="192"/>
      <c r="M3" s="234"/>
      <c r="N3"/>
      <c r="O3"/>
      <c r="P3"/>
      <c r="Q3"/>
      <c r="R3"/>
      <c r="S3"/>
      <c r="T3"/>
      <c r="U3"/>
      <c r="V3"/>
      <c r="W3"/>
      <c r="X3"/>
      <c r="Y3"/>
      <c r="Z3"/>
      <c r="AA3"/>
      <c r="AB3"/>
      <c r="AC3"/>
      <c r="AD3"/>
    </row>
    <row r="4" spans="1:30" s="3" customFormat="1" ht="35.1" customHeight="1" x14ac:dyDescent="0.25">
      <c r="A4" s="462" t="s">
        <v>462</v>
      </c>
      <c r="B4" s="415"/>
      <c r="C4" s="415"/>
      <c r="D4" s="415"/>
      <c r="E4" s="415"/>
      <c r="F4" s="415"/>
      <c r="G4" s="415"/>
      <c r="H4" s="415"/>
      <c r="I4" s="415"/>
      <c r="J4" s="57"/>
      <c r="K4" s="57"/>
      <c r="L4" s="191"/>
      <c r="M4" s="234"/>
      <c r="N4"/>
      <c r="O4"/>
      <c r="P4"/>
      <c r="Q4"/>
      <c r="R4"/>
      <c r="S4"/>
      <c r="T4"/>
      <c r="U4"/>
      <c r="V4"/>
      <c r="W4"/>
      <c r="X4"/>
      <c r="Y4"/>
      <c r="Z4"/>
      <c r="AA4"/>
      <c r="AB4"/>
      <c r="AC4"/>
      <c r="AD4"/>
    </row>
    <row r="5" spans="1:30" s="10" customFormat="1" ht="12.75" customHeight="1" x14ac:dyDescent="0.2">
      <c r="A5" s="198" t="s">
        <v>589</v>
      </c>
      <c r="B5" s="22" t="s">
        <v>686</v>
      </c>
      <c r="C5" s="57"/>
      <c r="D5" s="57"/>
      <c r="E5" s="57"/>
      <c r="F5" s="57"/>
      <c r="G5" s="57"/>
      <c r="H5" s="57"/>
      <c r="I5" s="57"/>
      <c r="J5" s="57"/>
      <c r="K5" s="57"/>
      <c r="L5" s="192"/>
      <c r="M5" s="234"/>
      <c r="N5"/>
      <c r="O5"/>
      <c r="P5"/>
      <c r="Q5"/>
      <c r="R5"/>
      <c r="S5"/>
      <c r="T5"/>
      <c r="U5"/>
      <c r="V5"/>
      <c r="W5"/>
      <c r="X5"/>
      <c r="Y5"/>
      <c r="Z5"/>
      <c r="AA5"/>
      <c r="AB5"/>
      <c r="AC5"/>
      <c r="AD5"/>
    </row>
    <row r="6" spans="1:30" ht="30" customHeight="1" x14ac:dyDescent="0.2">
      <c r="A6" s="199">
        <f>ROW()</f>
        <v>6</v>
      </c>
      <c r="B6" s="24"/>
      <c r="C6" s="169" t="s">
        <v>217</v>
      </c>
      <c r="D6" s="24"/>
      <c r="E6" s="24"/>
      <c r="F6" s="24"/>
      <c r="G6" s="24"/>
      <c r="H6" s="24"/>
      <c r="I6" s="24"/>
      <c r="J6" s="23"/>
      <c r="K6" s="23"/>
      <c r="L6" s="235"/>
      <c r="M6" s="234"/>
    </row>
    <row r="7" spans="1:30" x14ac:dyDescent="0.2">
      <c r="A7" s="199">
        <f>ROW()</f>
        <v>7</v>
      </c>
      <c r="B7" s="24"/>
      <c r="C7" s="24"/>
      <c r="D7" s="24"/>
      <c r="E7" s="42" t="s">
        <v>186</v>
      </c>
      <c r="F7" s="24"/>
      <c r="G7" s="42" t="s">
        <v>187</v>
      </c>
      <c r="H7" s="24"/>
      <c r="I7" s="42" t="s">
        <v>188</v>
      </c>
      <c r="J7" s="23"/>
      <c r="K7" s="23"/>
      <c r="L7" s="235"/>
      <c r="M7" s="234"/>
    </row>
    <row r="8" spans="1:30" ht="15" customHeight="1" x14ac:dyDescent="0.2">
      <c r="A8" s="199">
        <f>ROW()</f>
        <v>8</v>
      </c>
      <c r="B8" s="24"/>
      <c r="C8" s="459" t="s">
        <v>216</v>
      </c>
      <c r="D8" s="99" t="s">
        <v>244</v>
      </c>
      <c r="E8" s="204"/>
      <c r="F8" s="24"/>
      <c r="G8" s="204"/>
      <c r="H8" s="24"/>
      <c r="I8" s="204"/>
      <c r="J8" s="23"/>
      <c r="K8" s="23"/>
      <c r="L8" s="235"/>
      <c r="M8" s="234"/>
    </row>
    <row r="9" spans="1:30" ht="15" customHeight="1" x14ac:dyDescent="0.2">
      <c r="A9" s="199">
        <f>ROW()</f>
        <v>9</v>
      </c>
      <c r="B9" s="24"/>
      <c r="C9" s="459"/>
      <c r="D9" s="99" t="s">
        <v>225</v>
      </c>
      <c r="E9" s="36"/>
      <c r="F9" s="24"/>
      <c r="G9" s="197"/>
      <c r="H9" s="24"/>
      <c r="I9" s="197"/>
      <c r="J9" s="23"/>
      <c r="K9" s="23"/>
      <c r="L9" s="235"/>
      <c r="M9" s="234"/>
    </row>
    <row r="10" spans="1:30" ht="15" customHeight="1" x14ac:dyDescent="0.2">
      <c r="A10" s="199">
        <f>ROW()</f>
        <v>10</v>
      </c>
      <c r="B10" s="24"/>
      <c r="C10" s="459"/>
      <c r="D10" s="99" t="s">
        <v>226</v>
      </c>
      <c r="E10" s="36"/>
      <c r="F10" s="24"/>
      <c r="G10" s="36"/>
      <c r="H10" s="24"/>
      <c r="I10" s="36"/>
      <c r="J10" s="23"/>
      <c r="K10" s="23"/>
      <c r="L10" s="235"/>
      <c r="M10" s="234"/>
    </row>
    <row r="11" spans="1:30" ht="15" customHeight="1" x14ac:dyDescent="0.2">
      <c r="A11" s="199">
        <f>ROW()</f>
        <v>11</v>
      </c>
      <c r="B11" s="24"/>
      <c r="C11" s="459"/>
      <c r="D11" s="99" t="s">
        <v>242</v>
      </c>
      <c r="E11" s="36"/>
      <c r="F11" s="24"/>
      <c r="G11" s="36"/>
      <c r="H11" s="24"/>
      <c r="I11" s="36"/>
      <c r="J11" s="23"/>
      <c r="K11" s="23"/>
      <c r="L11" s="235"/>
      <c r="M11" s="234"/>
    </row>
    <row r="12" spans="1:30" ht="15" customHeight="1" x14ac:dyDescent="0.2">
      <c r="A12" s="199">
        <f>ROW()</f>
        <v>12</v>
      </c>
      <c r="B12" s="24"/>
      <c r="C12" s="459"/>
      <c r="D12" s="99" t="s">
        <v>228</v>
      </c>
      <c r="E12" s="100"/>
      <c r="F12" s="24"/>
      <c r="G12" s="100"/>
      <c r="H12" s="24"/>
      <c r="I12" s="100"/>
      <c r="J12" s="23"/>
      <c r="K12" s="23"/>
      <c r="L12" s="235"/>
      <c r="M12" s="234"/>
    </row>
    <row r="13" spans="1:30" ht="15" customHeight="1" x14ac:dyDescent="0.2">
      <c r="A13" s="199">
        <f>ROW()</f>
        <v>13</v>
      </c>
      <c r="B13" s="24"/>
      <c r="C13" s="459"/>
      <c r="D13" s="99" t="s">
        <v>243</v>
      </c>
      <c r="E13" s="100" t="s">
        <v>91</v>
      </c>
      <c r="F13" s="24"/>
      <c r="G13" s="100" t="s">
        <v>91</v>
      </c>
      <c r="H13" s="24"/>
      <c r="I13" s="100" t="s">
        <v>91</v>
      </c>
      <c r="J13" s="23"/>
      <c r="K13" s="23"/>
      <c r="L13" s="235"/>
      <c r="M13" s="234"/>
    </row>
    <row r="14" spans="1:30" ht="3" customHeight="1" x14ac:dyDescent="0.2">
      <c r="A14" s="199">
        <f>ROW()</f>
        <v>14</v>
      </c>
      <c r="B14" s="24"/>
      <c r="C14" s="24"/>
      <c r="D14" s="24"/>
      <c r="E14" s="24"/>
      <c r="F14" s="24"/>
      <c r="G14" s="24"/>
      <c r="H14" s="24"/>
      <c r="I14" s="24"/>
      <c r="J14" s="23"/>
      <c r="K14" s="23"/>
      <c r="L14" s="235"/>
      <c r="M14" s="234"/>
    </row>
    <row r="15" spans="1:30" ht="15" customHeight="1" x14ac:dyDescent="0.2">
      <c r="A15" s="199">
        <f>ROW()</f>
        <v>15</v>
      </c>
      <c r="B15" s="24"/>
      <c r="C15" s="459" t="s">
        <v>402</v>
      </c>
      <c r="D15" s="99" t="s">
        <v>347</v>
      </c>
      <c r="E15" s="36"/>
      <c r="F15" s="24"/>
      <c r="G15" s="36"/>
      <c r="H15" s="24"/>
      <c r="I15" s="36"/>
      <c r="J15" s="23"/>
      <c r="K15" s="23"/>
      <c r="L15" s="235"/>
      <c r="M15" s="234"/>
    </row>
    <row r="16" spans="1:30" ht="15" customHeight="1" x14ac:dyDescent="0.2">
      <c r="A16" s="199">
        <f>ROW()</f>
        <v>16</v>
      </c>
      <c r="B16" s="24"/>
      <c r="C16" s="459"/>
      <c r="D16" s="99" t="s">
        <v>348</v>
      </c>
      <c r="E16" s="36"/>
      <c r="F16" s="24"/>
      <c r="G16" s="36"/>
      <c r="H16" s="24"/>
      <c r="I16" s="36"/>
      <c r="J16" s="23"/>
      <c r="K16" s="23"/>
      <c r="L16" s="235"/>
      <c r="M16" s="234"/>
    </row>
    <row r="17" spans="1:13" ht="12.75" customHeight="1" x14ac:dyDescent="0.2">
      <c r="A17" s="199">
        <f>ROW()</f>
        <v>17</v>
      </c>
      <c r="B17" s="24"/>
      <c r="C17" s="460"/>
      <c r="D17" s="24"/>
      <c r="E17" s="188"/>
      <c r="F17" s="188"/>
      <c r="G17" s="188"/>
      <c r="H17" s="188"/>
      <c r="I17" s="188"/>
      <c r="J17" s="188"/>
      <c r="K17" s="188"/>
      <c r="L17" s="235"/>
      <c r="M17" s="234"/>
    </row>
    <row r="18" spans="1:13" ht="30" customHeight="1" x14ac:dyDescent="0.2">
      <c r="A18" s="199">
        <f>ROW()</f>
        <v>18</v>
      </c>
      <c r="B18" s="24"/>
      <c r="C18" s="169" t="s">
        <v>218</v>
      </c>
      <c r="D18" s="24"/>
      <c r="E18" s="24"/>
      <c r="F18" s="24"/>
      <c r="G18" s="24"/>
      <c r="H18" s="24"/>
      <c r="I18" s="24"/>
      <c r="J18" s="23"/>
      <c r="K18" s="23"/>
      <c r="L18" s="235"/>
      <c r="M18" s="234"/>
    </row>
    <row r="19" spans="1:13" x14ac:dyDescent="0.2">
      <c r="A19" s="199">
        <f>ROW()</f>
        <v>19</v>
      </c>
      <c r="B19" s="24"/>
      <c r="C19" s="24"/>
      <c r="D19" s="24"/>
      <c r="E19" s="42" t="s">
        <v>195</v>
      </c>
      <c r="F19" s="24"/>
      <c r="G19" s="42" t="s">
        <v>196</v>
      </c>
      <c r="H19" s="24"/>
      <c r="I19" s="42" t="s">
        <v>197</v>
      </c>
      <c r="J19" s="23"/>
      <c r="K19" s="23"/>
      <c r="L19" s="235"/>
      <c r="M19" s="234"/>
    </row>
    <row r="20" spans="1:13" ht="15" customHeight="1" x14ac:dyDescent="0.2">
      <c r="A20" s="199">
        <f>ROW()</f>
        <v>20</v>
      </c>
      <c r="B20" s="24"/>
      <c r="C20" s="459" t="s">
        <v>227</v>
      </c>
      <c r="D20" s="99" t="s">
        <v>349</v>
      </c>
      <c r="E20" s="100"/>
      <c r="F20" s="24"/>
      <c r="G20" s="100"/>
      <c r="H20" s="24"/>
      <c r="I20" s="100"/>
      <c r="J20" s="23"/>
      <c r="K20" s="23"/>
      <c r="L20" s="235"/>
      <c r="M20" s="234"/>
    </row>
    <row r="21" spans="1:13" ht="15" customHeight="1" x14ac:dyDescent="0.2">
      <c r="A21" s="199">
        <f>ROW()</f>
        <v>21</v>
      </c>
      <c r="B21" s="24"/>
      <c r="C21" s="459"/>
      <c r="D21" s="99" t="s">
        <v>350</v>
      </c>
      <c r="E21" s="36"/>
      <c r="F21" s="24"/>
      <c r="G21" s="36"/>
      <c r="H21" s="24"/>
      <c r="I21" s="36"/>
      <c r="J21" s="23"/>
      <c r="K21" s="23"/>
      <c r="L21" s="235"/>
      <c r="M21" s="234"/>
    </row>
    <row r="22" spans="1:13" ht="15" customHeight="1" x14ac:dyDescent="0.2">
      <c r="A22" s="199">
        <f>ROW()</f>
        <v>22</v>
      </c>
      <c r="B22" s="24"/>
      <c r="C22" s="459"/>
      <c r="D22" s="99" t="s">
        <v>226</v>
      </c>
      <c r="E22" s="36"/>
      <c r="F22" s="24"/>
      <c r="G22" s="36"/>
      <c r="H22" s="24"/>
      <c r="I22" s="36"/>
      <c r="J22" s="23"/>
      <c r="K22" s="23"/>
      <c r="L22" s="235"/>
      <c r="M22" s="234"/>
    </row>
    <row r="23" spans="1:13" ht="15" customHeight="1" x14ac:dyDescent="0.2">
      <c r="A23" s="199">
        <f>ROW()</f>
        <v>23</v>
      </c>
      <c r="B23" s="24"/>
      <c r="C23" s="459"/>
      <c r="D23" s="99" t="s">
        <v>352</v>
      </c>
      <c r="E23" s="100" t="s">
        <v>91</v>
      </c>
      <c r="F23" s="24"/>
      <c r="G23" s="100" t="s">
        <v>91</v>
      </c>
      <c r="H23" s="24"/>
      <c r="I23" s="100" t="s">
        <v>91</v>
      </c>
      <c r="J23" s="23"/>
      <c r="K23" s="23"/>
      <c r="L23" s="235"/>
      <c r="M23" s="234"/>
    </row>
    <row r="24" spans="1:13" ht="15" customHeight="1" x14ac:dyDescent="0.2">
      <c r="A24" s="199">
        <f>ROW()</f>
        <v>24</v>
      </c>
      <c r="B24" s="24"/>
      <c r="C24" s="459"/>
      <c r="D24" s="99" t="s">
        <v>351</v>
      </c>
      <c r="E24" s="36"/>
      <c r="F24" s="24"/>
      <c r="G24" s="36"/>
      <c r="H24" s="24"/>
      <c r="I24" s="36"/>
      <c r="J24" s="23"/>
      <c r="K24" s="23"/>
      <c r="L24" s="235"/>
      <c r="M24" s="234"/>
    </row>
    <row r="25" spans="1:13" ht="30" customHeight="1" x14ac:dyDescent="0.2">
      <c r="A25" s="199">
        <f>ROW()</f>
        <v>25</v>
      </c>
      <c r="B25" s="24"/>
      <c r="C25" s="169" t="s">
        <v>88</v>
      </c>
      <c r="D25" s="24"/>
      <c r="E25" s="24"/>
      <c r="F25" s="24"/>
      <c r="G25" s="24"/>
      <c r="H25" s="24"/>
      <c r="I25" s="24"/>
      <c r="J25" s="23"/>
      <c r="K25" s="23"/>
      <c r="L25" s="235"/>
      <c r="M25" s="234"/>
    </row>
    <row r="26" spans="1:13" ht="15" customHeight="1" x14ac:dyDescent="0.2">
      <c r="A26" s="199">
        <f>ROW()</f>
        <v>26</v>
      </c>
      <c r="B26" s="24"/>
      <c r="C26" s="43" t="s">
        <v>408</v>
      </c>
      <c r="D26" s="24"/>
      <c r="E26" s="24"/>
      <c r="F26" s="24"/>
      <c r="G26" s="24"/>
      <c r="H26" s="24"/>
      <c r="I26" s="24"/>
      <c r="J26" s="23"/>
      <c r="K26" s="23"/>
      <c r="L26" s="235"/>
      <c r="M26" s="234"/>
    </row>
    <row r="27" spans="1:13" ht="15" customHeight="1" x14ac:dyDescent="0.2">
      <c r="A27" s="199">
        <f>ROW()</f>
        <v>27</v>
      </c>
      <c r="B27" s="24"/>
      <c r="C27" s="24"/>
      <c r="D27" s="24"/>
      <c r="E27" s="42" t="s">
        <v>70</v>
      </c>
      <c r="F27" s="24"/>
      <c r="G27" s="42" t="s">
        <v>163</v>
      </c>
      <c r="H27" s="24"/>
      <c r="I27" s="42" t="s">
        <v>580</v>
      </c>
      <c r="J27" s="23"/>
      <c r="K27" s="23"/>
      <c r="L27" s="235"/>
      <c r="M27" s="234"/>
    </row>
    <row r="28" spans="1:13" ht="15" customHeight="1" x14ac:dyDescent="0.2">
      <c r="A28" s="199">
        <f>ROW()</f>
        <v>28</v>
      </c>
      <c r="B28" s="24"/>
      <c r="C28" s="459" t="s">
        <v>87</v>
      </c>
      <c r="D28" s="99" t="s">
        <v>190</v>
      </c>
      <c r="E28" s="36"/>
      <c r="F28" s="24"/>
      <c r="G28" s="36"/>
      <c r="H28" s="24"/>
      <c r="I28" s="36"/>
      <c r="J28" s="23"/>
      <c r="K28" s="23"/>
      <c r="L28" s="235"/>
      <c r="M28" s="234"/>
    </row>
    <row r="29" spans="1:13" ht="15" customHeight="1" x14ac:dyDescent="0.2">
      <c r="A29" s="199">
        <f>ROW()</f>
        <v>29</v>
      </c>
      <c r="B29" s="24"/>
      <c r="C29" s="460"/>
      <c r="D29" s="99" t="s">
        <v>148</v>
      </c>
      <c r="E29" s="36"/>
      <c r="F29" s="24"/>
      <c r="G29" s="36"/>
      <c r="H29" s="24"/>
      <c r="I29" s="36"/>
      <c r="J29" s="23"/>
      <c r="K29" s="23"/>
      <c r="L29" s="235"/>
      <c r="M29" s="234"/>
    </row>
    <row r="30" spans="1:13" ht="15" customHeight="1" thickBot="1" x14ac:dyDescent="0.25">
      <c r="A30" s="199">
        <f>ROW()</f>
        <v>30</v>
      </c>
      <c r="B30" s="24"/>
      <c r="C30" s="459"/>
      <c r="D30" s="99" t="s">
        <v>53</v>
      </c>
      <c r="E30" s="36"/>
      <c r="F30" s="24"/>
      <c r="G30" s="36"/>
      <c r="H30" s="24"/>
      <c r="I30" s="36"/>
      <c r="J30" s="23"/>
      <c r="K30" s="23"/>
      <c r="L30" s="235"/>
      <c r="M30" s="234"/>
    </row>
    <row r="31" spans="1:13" ht="15" customHeight="1" thickBot="1" x14ac:dyDescent="0.25">
      <c r="A31" s="199">
        <f>ROW()</f>
        <v>31</v>
      </c>
      <c r="B31" s="24"/>
      <c r="C31" s="43" t="s">
        <v>245</v>
      </c>
      <c r="D31" s="24"/>
      <c r="E31" s="84">
        <f>SUM(E28:E30)</f>
        <v>0</v>
      </c>
      <c r="F31" s="24"/>
      <c r="G31" s="84">
        <f>SUM(G28:G30)</f>
        <v>0</v>
      </c>
      <c r="H31" s="24"/>
      <c r="I31" s="84">
        <f>SUM(I28:I30)</f>
        <v>0</v>
      </c>
      <c r="J31" s="23"/>
      <c r="K31" s="23"/>
      <c r="L31" s="235"/>
      <c r="M31" s="234"/>
    </row>
    <row r="32" spans="1:13" ht="30" customHeight="1" x14ac:dyDescent="0.2">
      <c r="A32" s="199">
        <f>ROW()</f>
        <v>32</v>
      </c>
      <c r="B32" s="24"/>
      <c r="C32" s="169" t="s">
        <v>353</v>
      </c>
      <c r="D32" s="24"/>
      <c r="E32" s="24"/>
      <c r="F32" s="24"/>
      <c r="G32" s="24"/>
      <c r="H32" s="24"/>
      <c r="I32" s="24"/>
      <c r="J32" s="23"/>
      <c r="K32" s="23"/>
      <c r="L32" s="235"/>
      <c r="M32" s="234"/>
    </row>
    <row r="33" spans="1:13" ht="15" customHeight="1" x14ac:dyDescent="0.2">
      <c r="A33" s="199">
        <f>ROW()</f>
        <v>33</v>
      </c>
      <c r="B33" s="24"/>
      <c r="C33" s="24"/>
      <c r="D33" s="24"/>
      <c r="E33" s="42" t="s">
        <v>247</v>
      </c>
      <c r="F33" s="24"/>
      <c r="G33" s="24"/>
      <c r="H33" s="24"/>
      <c r="I33" s="24"/>
      <c r="J33" s="23"/>
      <c r="K33" s="23"/>
      <c r="L33" s="235"/>
      <c r="M33" s="234"/>
    </row>
    <row r="34" spans="1:13" ht="15" customHeight="1" x14ac:dyDescent="0.2">
      <c r="A34" s="199">
        <f>ROW()</f>
        <v>34</v>
      </c>
      <c r="B34" s="24"/>
      <c r="C34" s="24"/>
      <c r="D34" s="99" t="s">
        <v>15</v>
      </c>
      <c r="E34" s="101"/>
      <c r="F34" s="24"/>
      <c r="G34" s="24"/>
      <c r="H34" s="24"/>
      <c r="I34" s="102"/>
      <c r="J34" s="23"/>
      <c r="K34" s="23"/>
      <c r="L34" s="235"/>
      <c r="M34" s="234"/>
    </row>
    <row r="35" spans="1:13" ht="12.75" customHeight="1" x14ac:dyDescent="0.2">
      <c r="A35" s="199">
        <f>ROW()</f>
        <v>35</v>
      </c>
      <c r="B35" s="24"/>
      <c r="C35" s="24"/>
      <c r="D35" s="461" t="s">
        <v>16</v>
      </c>
      <c r="E35" s="24"/>
      <c r="F35" s="24"/>
      <c r="G35" s="24"/>
      <c r="H35" s="24"/>
      <c r="I35" s="24"/>
      <c r="J35" s="23"/>
      <c r="K35" s="23"/>
      <c r="L35" s="235"/>
      <c r="M35" s="234"/>
    </row>
    <row r="36" spans="1:13" ht="15" customHeight="1" x14ac:dyDescent="0.2">
      <c r="A36" s="199">
        <f>ROW()</f>
        <v>36</v>
      </c>
      <c r="B36" s="24"/>
      <c r="C36" s="24"/>
      <c r="D36" s="461"/>
      <c r="E36" s="95"/>
      <c r="F36" s="24"/>
      <c r="G36" s="24"/>
      <c r="H36" s="24"/>
      <c r="I36" s="24"/>
      <c r="J36" s="23"/>
      <c r="K36" s="23"/>
      <c r="L36" s="235"/>
      <c r="M36" s="234"/>
    </row>
    <row r="37" spans="1:13" ht="30" customHeight="1" x14ac:dyDescent="0.2">
      <c r="A37" s="199">
        <f>ROW()</f>
        <v>37</v>
      </c>
      <c r="B37" s="24"/>
      <c r="C37" s="169" t="s">
        <v>246</v>
      </c>
      <c r="D37" s="34"/>
      <c r="E37" s="24"/>
      <c r="F37" s="24"/>
      <c r="G37" s="24"/>
      <c r="H37" s="24"/>
      <c r="I37" s="24"/>
      <c r="J37" s="23"/>
      <c r="K37" s="23"/>
      <c r="L37" s="235"/>
      <c r="M37" s="234"/>
    </row>
    <row r="38" spans="1:13" ht="15" customHeight="1" x14ac:dyDescent="0.2">
      <c r="A38" s="199">
        <f>ROW()</f>
        <v>38</v>
      </c>
      <c r="B38" s="24"/>
      <c r="C38" s="43" t="s">
        <v>436</v>
      </c>
      <c r="D38" s="24"/>
      <c r="E38" s="24"/>
      <c r="F38" s="24"/>
      <c r="G38" s="24"/>
      <c r="H38" s="24"/>
      <c r="I38" s="24"/>
      <c r="J38" s="23"/>
      <c r="K38" s="23"/>
      <c r="L38" s="235"/>
      <c r="M38" s="234"/>
    </row>
    <row r="39" spans="1:13" ht="15" customHeight="1" x14ac:dyDescent="0.2">
      <c r="A39" s="199">
        <f>ROW()</f>
        <v>39</v>
      </c>
      <c r="B39" s="24"/>
      <c r="C39" s="24"/>
      <c r="D39" s="24"/>
      <c r="E39" s="42" t="s">
        <v>70</v>
      </c>
      <c r="F39" s="24"/>
      <c r="G39" s="42" t="s">
        <v>163</v>
      </c>
      <c r="H39" s="24"/>
      <c r="I39" s="42" t="s">
        <v>435</v>
      </c>
      <c r="J39" s="23"/>
      <c r="K39" s="42" t="s">
        <v>193</v>
      </c>
      <c r="L39" s="235"/>
      <c r="M39" s="234"/>
    </row>
    <row r="40" spans="1:13" ht="15" customHeight="1" x14ac:dyDescent="0.2">
      <c r="A40" s="199">
        <f>ROW()</f>
        <v>40</v>
      </c>
      <c r="B40" s="24"/>
      <c r="C40" s="459" t="s">
        <v>87</v>
      </c>
      <c r="D40" s="99" t="s">
        <v>190</v>
      </c>
      <c r="E40" s="36"/>
      <c r="F40" s="24"/>
      <c r="G40" s="36"/>
      <c r="H40" s="24"/>
      <c r="I40" s="36"/>
      <c r="J40" s="23"/>
      <c r="K40" s="33">
        <f>E40+G40+I40</f>
        <v>0</v>
      </c>
      <c r="L40" s="235"/>
      <c r="M40" s="234"/>
    </row>
    <row r="41" spans="1:13" ht="15" customHeight="1" x14ac:dyDescent="0.2">
      <c r="A41" s="199">
        <f>ROW()</f>
        <v>41</v>
      </c>
      <c r="B41" s="24"/>
      <c r="C41" s="460"/>
      <c r="D41" s="99" t="s">
        <v>148</v>
      </c>
      <c r="E41" s="36"/>
      <c r="F41" s="24"/>
      <c r="G41" s="36"/>
      <c r="H41" s="24"/>
      <c r="I41" s="36"/>
      <c r="J41" s="23"/>
      <c r="K41" s="33">
        <f>E41+G41+I41</f>
        <v>0</v>
      </c>
      <c r="L41" s="235"/>
      <c r="M41" s="234"/>
    </row>
    <row r="42" spans="1:13" ht="15" customHeight="1" thickBot="1" x14ac:dyDescent="0.25">
      <c r="A42" s="199">
        <f>ROW()</f>
        <v>42</v>
      </c>
      <c r="B42" s="24"/>
      <c r="C42" s="459"/>
      <c r="D42" s="99" t="s">
        <v>53</v>
      </c>
      <c r="E42" s="36"/>
      <c r="F42" s="24"/>
      <c r="G42" s="36"/>
      <c r="H42" s="24"/>
      <c r="I42" s="36"/>
      <c r="J42" s="23"/>
      <c r="K42" s="33">
        <f>E42+G42+I42</f>
        <v>0</v>
      </c>
      <c r="L42" s="235"/>
      <c r="M42" s="234"/>
    </row>
    <row r="43" spans="1:13" ht="15" customHeight="1" thickBot="1" x14ac:dyDescent="0.25">
      <c r="A43" s="199">
        <f>ROW()</f>
        <v>43</v>
      </c>
      <c r="B43" s="24"/>
      <c r="C43" s="43"/>
      <c r="D43" s="24" t="s">
        <v>193</v>
      </c>
      <c r="E43" s="50">
        <f>SUM(E40:E42)</f>
        <v>0</v>
      </c>
      <c r="F43" s="24"/>
      <c r="G43" s="50">
        <f>SUM(G40:G42)</f>
        <v>0</v>
      </c>
      <c r="H43" s="24"/>
      <c r="I43" s="50">
        <f>SUM(I40:I42)</f>
        <v>0</v>
      </c>
      <c r="J43" s="23"/>
      <c r="K43" s="50">
        <f>SUM(K40:K42)</f>
        <v>0</v>
      </c>
      <c r="L43" s="235"/>
      <c r="M43" s="234"/>
    </row>
    <row r="44" spans="1:13" ht="3" customHeight="1" x14ac:dyDescent="0.2">
      <c r="A44" s="199">
        <f>ROW()</f>
        <v>44</v>
      </c>
      <c r="B44" s="24"/>
      <c r="C44" s="24"/>
      <c r="D44" s="24"/>
      <c r="E44" s="24"/>
      <c r="F44" s="24"/>
      <c r="G44" s="24"/>
      <c r="H44" s="24"/>
      <c r="I44" s="24"/>
      <c r="J44" s="23"/>
      <c r="K44" s="23"/>
      <c r="L44" s="235"/>
      <c r="M44" s="234"/>
    </row>
    <row r="45" spans="1:13" ht="15" customHeight="1" x14ac:dyDescent="0.2">
      <c r="A45" s="199">
        <f>ROW()</f>
        <v>45</v>
      </c>
      <c r="B45" s="24"/>
      <c r="C45" s="60" t="s">
        <v>431</v>
      </c>
      <c r="D45" s="99"/>
      <c r="E45" s="23"/>
      <c r="F45" s="23"/>
      <c r="G45" s="23"/>
      <c r="H45" s="23"/>
      <c r="I45" s="23"/>
      <c r="J45" s="23"/>
      <c r="K45" s="36"/>
      <c r="L45" s="235"/>
      <c r="M45" s="234"/>
    </row>
    <row r="46" spans="1:13" ht="3" customHeight="1" thickBot="1" x14ac:dyDescent="0.25">
      <c r="A46" s="199">
        <f>ROW()</f>
        <v>46</v>
      </c>
      <c r="B46" s="24"/>
      <c r="C46" s="24"/>
      <c r="D46" s="24"/>
      <c r="E46" s="24"/>
      <c r="F46" s="24"/>
      <c r="G46" s="24"/>
      <c r="H46" s="24"/>
      <c r="I46" s="24"/>
      <c r="J46" s="23"/>
      <c r="K46" s="23"/>
      <c r="L46" s="235"/>
      <c r="M46" s="234"/>
    </row>
    <row r="47" spans="1:13" ht="15" customHeight="1" thickBot="1" x14ac:dyDescent="0.25">
      <c r="A47" s="199">
        <f>ROW()</f>
        <v>47</v>
      </c>
      <c r="B47" s="24"/>
      <c r="C47" s="43" t="s">
        <v>14</v>
      </c>
      <c r="D47" s="24"/>
      <c r="E47" s="23"/>
      <c r="F47" s="23"/>
      <c r="G47" s="23"/>
      <c r="H47" s="23"/>
      <c r="I47" s="23"/>
      <c r="J47" s="23"/>
      <c r="K47" s="50">
        <f>K43+K45</f>
        <v>0</v>
      </c>
      <c r="L47" s="235"/>
      <c r="M47" s="234"/>
    </row>
    <row r="48" spans="1:13" ht="15" customHeight="1" x14ac:dyDescent="0.2">
      <c r="A48" s="199">
        <f>ROW()</f>
        <v>48</v>
      </c>
      <c r="B48" s="23"/>
      <c r="C48" s="23"/>
      <c r="D48" s="23"/>
      <c r="E48" s="23"/>
      <c r="F48" s="23"/>
      <c r="G48" s="23"/>
      <c r="H48" s="23"/>
      <c r="I48" s="23"/>
      <c r="J48" s="23"/>
      <c r="K48" s="23"/>
      <c r="L48" s="235"/>
      <c r="M48" s="234"/>
    </row>
    <row r="49" spans="1:13" ht="20.100000000000001" customHeight="1" x14ac:dyDescent="0.2">
      <c r="A49" s="199">
        <f>ROW()</f>
        <v>49</v>
      </c>
      <c r="B49" s="24"/>
      <c r="C49" s="458" t="s">
        <v>13</v>
      </c>
      <c r="D49" s="458"/>
      <c r="E49" s="24"/>
      <c r="F49" s="24"/>
      <c r="G49" s="24"/>
      <c r="H49" s="24"/>
      <c r="I49" s="24"/>
      <c r="J49" s="23"/>
      <c r="K49" s="23"/>
      <c r="L49" s="235"/>
      <c r="M49" s="234"/>
    </row>
    <row r="50" spans="1:13" ht="15" customHeight="1" x14ac:dyDescent="0.2">
      <c r="A50" s="199">
        <f>ROW()</f>
        <v>50</v>
      </c>
      <c r="B50" s="24"/>
      <c r="C50" s="458"/>
      <c r="D50" s="458"/>
      <c r="E50" s="297"/>
      <c r="F50" s="24"/>
      <c r="G50" s="24"/>
      <c r="H50" s="24"/>
      <c r="I50" s="188"/>
      <c r="J50" s="188"/>
      <c r="K50" s="188"/>
      <c r="L50" s="235"/>
      <c r="M50" s="234"/>
    </row>
    <row r="51" spans="1:13" ht="30" customHeight="1" x14ac:dyDescent="0.2">
      <c r="A51" s="199">
        <f>ROW()</f>
        <v>51</v>
      </c>
      <c r="B51" s="24"/>
      <c r="C51" s="169" t="s">
        <v>37</v>
      </c>
      <c r="D51" s="67"/>
      <c r="E51" s="77"/>
      <c r="F51" s="67"/>
      <c r="G51" s="67"/>
      <c r="H51" s="67"/>
      <c r="I51" s="188"/>
      <c r="J51" s="188"/>
      <c r="K51" s="188"/>
      <c r="L51" s="235"/>
      <c r="M51" s="234"/>
    </row>
    <row r="52" spans="1:13" ht="15" customHeight="1" x14ac:dyDescent="0.2">
      <c r="A52" s="199">
        <f>ROW()</f>
        <v>52</v>
      </c>
      <c r="B52" s="24"/>
      <c r="C52" s="381"/>
      <c r="D52" s="381"/>
      <c r="E52" s="381"/>
      <c r="F52" s="381"/>
      <c r="G52" s="381"/>
      <c r="H52" s="381"/>
      <c r="I52" s="381"/>
      <c r="J52" s="381"/>
      <c r="K52" s="381"/>
      <c r="L52" s="237"/>
      <c r="M52" s="234"/>
    </row>
    <row r="53" spans="1:13" ht="15" customHeight="1" x14ac:dyDescent="0.2">
      <c r="A53" s="199">
        <f>ROW()</f>
        <v>53</v>
      </c>
      <c r="B53" s="24"/>
      <c r="C53" s="381"/>
      <c r="D53" s="381"/>
      <c r="E53" s="381"/>
      <c r="F53" s="381"/>
      <c r="G53" s="381"/>
      <c r="H53" s="381"/>
      <c r="I53" s="381"/>
      <c r="J53" s="381"/>
      <c r="K53" s="381"/>
      <c r="L53" s="237"/>
      <c r="M53" s="234"/>
    </row>
    <row r="54" spans="1:13" ht="15" customHeight="1" x14ac:dyDescent="0.2">
      <c r="A54" s="199">
        <f>ROW()</f>
        <v>54</v>
      </c>
      <c r="B54" s="24"/>
      <c r="C54" s="381"/>
      <c r="D54" s="381"/>
      <c r="E54" s="381"/>
      <c r="F54" s="381"/>
      <c r="G54" s="381"/>
      <c r="H54" s="381"/>
      <c r="I54" s="381"/>
      <c r="J54" s="381"/>
      <c r="K54" s="381"/>
      <c r="L54" s="237"/>
      <c r="M54" s="234"/>
    </row>
    <row r="55" spans="1:13" ht="15" customHeight="1" x14ac:dyDescent="0.2">
      <c r="A55" s="199">
        <f>ROW()</f>
        <v>55</v>
      </c>
      <c r="B55" s="24"/>
      <c r="C55" s="381"/>
      <c r="D55" s="381"/>
      <c r="E55" s="381"/>
      <c r="F55" s="381"/>
      <c r="G55" s="381"/>
      <c r="H55" s="381"/>
      <c r="I55" s="381"/>
      <c r="J55" s="381"/>
      <c r="K55" s="381"/>
      <c r="L55" s="237"/>
      <c r="M55" s="234"/>
    </row>
    <row r="56" spans="1:13" ht="15" customHeight="1" x14ac:dyDescent="0.2">
      <c r="A56" s="199">
        <f>ROW()</f>
        <v>56</v>
      </c>
      <c r="B56" s="24"/>
      <c r="C56" s="381"/>
      <c r="D56" s="381"/>
      <c r="E56" s="381"/>
      <c r="F56" s="381"/>
      <c r="G56" s="381"/>
      <c r="H56" s="381"/>
      <c r="I56" s="381"/>
      <c r="J56" s="381"/>
      <c r="K56" s="381"/>
      <c r="L56" s="237"/>
      <c r="M56" s="234"/>
    </row>
    <row r="57" spans="1:13" ht="15" customHeight="1" x14ac:dyDescent="0.2">
      <c r="A57" s="199">
        <f>ROW()</f>
        <v>57</v>
      </c>
      <c r="B57" s="24"/>
      <c r="C57" s="381"/>
      <c r="D57" s="381"/>
      <c r="E57" s="381"/>
      <c r="F57" s="381"/>
      <c r="G57" s="381"/>
      <c r="H57" s="381"/>
      <c r="I57" s="381"/>
      <c r="J57" s="381"/>
      <c r="K57" s="381"/>
      <c r="L57" s="237"/>
      <c r="M57" s="234"/>
    </row>
    <row r="58" spans="1:13" ht="15" customHeight="1" x14ac:dyDescent="0.2">
      <c r="A58" s="199">
        <f>ROW()</f>
        <v>58</v>
      </c>
      <c r="B58" s="24"/>
      <c r="C58" s="381"/>
      <c r="D58" s="381"/>
      <c r="E58" s="381"/>
      <c r="F58" s="381"/>
      <c r="G58" s="381"/>
      <c r="H58" s="381"/>
      <c r="I58" s="381"/>
      <c r="J58" s="381"/>
      <c r="K58" s="381"/>
      <c r="L58" s="237"/>
      <c r="M58" s="234"/>
    </row>
    <row r="59" spans="1:13" ht="15" customHeight="1" x14ac:dyDescent="0.2">
      <c r="A59" s="199">
        <f>ROW()</f>
        <v>59</v>
      </c>
      <c r="B59" s="24"/>
      <c r="C59" s="381"/>
      <c r="D59" s="381"/>
      <c r="E59" s="381"/>
      <c r="F59" s="381"/>
      <c r="G59" s="381"/>
      <c r="H59" s="381"/>
      <c r="I59" s="381"/>
      <c r="J59" s="381"/>
      <c r="K59" s="381"/>
      <c r="L59" s="237"/>
      <c r="M59" s="234"/>
    </row>
    <row r="60" spans="1:13" ht="15" customHeight="1" x14ac:dyDescent="0.2">
      <c r="A60" s="199">
        <f>ROW()</f>
        <v>60</v>
      </c>
      <c r="B60" s="24"/>
      <c r="C60" s="381"/>
      <c r="D60" s="381"/>
      <c r="E60" s="381"/>
      <c r="F60" s="381"/>
      <c r="G60" s="381"/>
      <c r="H60" s="381"/>
      <c r="I60" s="381"/>
      <c r="J60" s="381"/>
      <c r="K60" s="381"/>
      <c r="L60" s="237"/>
      <c r="M60" s="234"/>
    </row>
    <row r="61" spans="1:13" ht="15" customHeight="1" x14ac:dyDescent="0.2">
      <c r="A61" s="199">
        <f>ROW()</f>
        <v>61</v>
      </c>
      <c r="B61" s="24"/>
      <c r="C61" s="381"/>
      <c r="D61" s="381"/>
      <c r="E61" s="381"/>
      <c r="F61" s="381"/>
      <c r="G61" s="381"/>
      <c r="H61" s="381"/>
      <c r="I61" s="381"/>
      <c r="J61" s="381"/>
      <c r="K61" s="381"/>
      <c r="L61" s="237"/>
      <c r="M61" s="234"/>
    </row>
    <row r="62" spans="1:13" ht="15" customHeight="1" x14ac:dyDescent="0.2">
      <c r="A62" s="199">
        <f>ROW()</f>
        <v>62</v>
      </c>
      <c r="B62" s="24"/>
      <c r="C62" s="381"/>
      <c r="D62" s="381"/>
      <c r="E62" s="381"/>
      <c r="F62" s="381"/>
      <c r="G62" s="381"/>
      <c r="H62" s="381"/>
      <c r="I62" s="381"/>
      <c r="J62" s="381"/>
      <c r="K62" s="381"/>
      <c r="L62" s="237"/>
      <c r="M62" s="234"/>
    </row>
    <row r="63" spans="1:13" ht="15" customHeight="1" x14ac:dyDescent="0.2">
      <c r="A63" s="199">
        <f>ROW()</f>
        <v>63</v>
      </c>
      <c r="B63" s="24"/>
      <c r="C63" s="381"/>
      <c r="D63" s="381"/>
      <c r="E63" s="381"/>
      <c r="F63" s="381"/>
      <c r="G63" s="381"/>
      <c r="H63" s="381"/>
      <c r="I63" s="381"/>
      <c r="J63" s="381"/>
      <c r="K63" s="381"/>
      <c r="L63" s="237"/>
      <c r="M63" s="234"/>
    </row>
    <row r="64" spans="1:13" ht="15" customHeight="1" x14ac:dyDescent="0.2">
      <c r="A64" s="199">
        <f>ROW()</f>
        <v>64</v>
      </c>
      <c r="B64" s="24"/>
      <c r="C64" s="381"/>
      <c r="D64" s="381"/>
      <c r="E64" s="381"/>
      <c r="F64" s="381"/>
      <c r="G64" s="381"/>
      <c r="H64" s="381"/>
      <c r="I64" s="381"/>
      <c r="J64" s="381"/>
      <c r="K64" s="381"/>
      <c r="L64" s="237"/>
      <c r="M64" s="234"/>
    </row>
    <row r="65" spans="1:30" ht="15" customHeight="1" x14ac:dyDescent="0.2">
      <c r="A65" s="199">
        <f>ROW()</f>
        <v>65</v>
      </c>
      <c r="B65" s="24"/>
      <c r="C65" s="381"/>
      <c r="D65" s="381"/>
      <c r="E65" s="381"/>
      <c r="F65" s="381"/>
      <c r="G65" s="381"/>
      <c r="H65" s="381"/>
      <c r="I65" s="381"/>
      <c r="J65" s="381"/>
      <c r="K65" s="381"/>
      <c r="L65" s="237"/>
      <c r="M65" s="234"/>
    </row>
    <row r="66" spans="1:30" ht="15" customHeight="1" x14ac:dyDescent="0.2">
      <c r="A66" s="199">
        <f>ROW()</f>
        <v>66</v>
      </c>
      <c r="B66" s="24"/>
      <c r="C66" s="381"/>
      <c r="D66" s="381"/>
      <c r="E66" s="381"/>
      <c r="F66" s="381"/>
      <c r="G66" s="381"/>
      <c r="H66" s="381"/>
      <c r="I66" s="381"/>
      <c r="J66" s="381"/>
      <c r="K66" s="381"/>
      <c r="L66" s="237"/>
      <c r="M66" s="234"/>
    </row>
    <row r="67" spans="1:30" ht="15" customHeight="1" x14ac:dyDescent="0.2">
      <c r="A67" s="199">
        <f>ROW()</f>
        <v>67</v>
      </c>
      <c r="B67" s="24"/>
      <c r="C67" s="381"/>
      <c r="D67" s="381"/>
      <c r="E67" s="381"/>
      <c r="F67" s="381"/>
      <c r="G67" s="381"/>
      <c r="H67" s="381"/>
      <c r="I67" s="381"/>
      <c r="J67" s="381"/>
      <c r="K67" s="381"/>
      <c r="L67" s="237"/>
      <c r="M67" s="234"/>
    </row>
    <row r="68" spans="1:30" ht="15" customHeight="1" x14ac:dyDescent="0.2">
      <c r="A68" s="199">
        <f>ROW()</f>
        <v>68</v>
      </c>
      <c r="B68" s="24"/>
      <c r="C68" s="381"/>
      <c r="D68" s="381"/>
      <c r="E68" s="381"/>
      <c r="F68" s="381"/>
      <c r="G68" s="381"/>
      <c r="H68" s="381"/>
      <c r="I68" s="381"/>
      <c r="J68" s="381"/>
      <c r="K68" s="381"/>
      <c r="L68" s="237"/>
      <c r="M68" s="234"/>
    </row>
    <row r="69" spans="1:30" ht="15" customHeight="1" x14ac:dyDescent="0.2">
      <c r="A69" s="199">
        <f>ROW()</f>
        <v>69</v>
      </c>
      <c r="B69" s="24"/>
      <c r="C69" s="381"/>
      <c r="D69" s="381"/>
      <c r="E69" s="381"/>
      <c r="F69" s="381"/>
      <c r="G69" s="381"/>
      <c r="H69" s="381"/>
      <c r="I69" s="381"/>
      <c r="J69" s="381"/>
      <c r="K69" s="381"/>
      <c r="L69" s="237"/>
      <c r="M69" s="234"/>
    </row>
    <row r="70" spans="1:30" ht="15" customHeight="1" x14ac:dyDescent="0.2">
      <c r="A70" s="199">
        <f>ROW()</f>
        <v>70</v>
      </c>
      <c r="B70" s="24"/>
      <c r="C70" s="381"/>
      <c r="D70" s="381"/>
      <c r="E70" s="381"/>
      <c r="F70" s="381"/>
      <c r="G70" s="381"/>
      <c r="H70" s="381"/>
      <c r="I70" s="381"/>
      <c r="J70" s="381"/>
      <c r="K70" s="381"/>
      <c r="L70" s="237"/>
      <c r="M70" s="234"/>
    </row>
    <row r="71" spans="1:30" ht="15" customHeight="1" x14ac:dyDescent="0.2">
      <c r="A71" s="199">
        <f>ROW()</f>
        <v>71</v>
      </c>
      <c r="B71" s="24"/>
      <c r="C71" s="381"/>
      <c r="D71" s="381"/>
      <c r="E71" s="381"/>
      <c r="F71" s="381"/>
      <c r="G71" s="381"/>
      <c r="H71" s="381"/>
      <c r="I71" s="381"/>
      <c r="J71" s="381"/>
      <c r="K71" s="381"/>
      <c r="L71" s="237"/>
      <c r="M71" s="234"/>
    </row>
    <row r="72" spans="1:30" ht="12.75" customHeight="1" x14ac:dyDescent="0.2">
      <c r="A72" s="200">
        <f>ROW()</f>
        <v>72</v>
      </c>
      <c r="B72" s="39"/>
      <c r="C72" s="39"/>
      <c r="D72" s="39"/>
      <c r="E72" s="39"/>
      <c r="F72" s="39"/>
      <c r="G72" s="39"/>
      <c r="H72" s="39"/>
      <c r="I72" s="39"/>
      <c r="J72" s="39"/>
      <c r="K72" s="39"/>
      <c r="L72" s="236" t="s">
        <v>571</v>
      </c>
      <c r="M72" s="234"/>
    </row>
    <row r="73" spans="1:30" x14ac:dyDescent="0.2">
      <c r="B73"/>
      <c r="C73"/>
      <c r="D73"/>
    </row>
    <row r="74" spans="1:30" s="3" customFormat="1" ht="15" customHeight="1" x14ac:dyDescent="0.2">
      <c r="A74"/>
      <c r="B74"/>
      <c r="C74"/>
      <c r="D74"/>
      <c r="E74"/>
      <c r="F74"/>
      <c r="G74"/>
      <c r="H74"/>
      <c r="I74"/>
      <c r="J74"/>
      <c r="K74"/>
      <c r="L74"/>
      <c r="M74"/>
      <c r="N74"/>
      <c r="O74"/>
      <c r="P74"/>
      <c r="Q74"/>
      <c r="R74"/>
      <c r="S74"/>
      <c r="T74"/>
      <c r="U74"/>
      <c r="V74"/>
      <c r="W74"/>
      <c r="X74"/>
      <c r="Y74"/>
      <c r="Z74"/>
      <c r="AA74"/>
      <c r="AB74"/>
      <c r="AC74"/>
      <c r="AD74"/>
    </row>
    <row r="75" spans="1:30" x14ac:dyDescent="0.2">
      <c r="B75"/>
      <c r="C75"/>
      <c r="D75"/>
    </row>
    <row r="76" spans="1:30" ht="15" customHeight="1" x14ac:dyDescent="0.2">
      <c r="B76"/>
      <c r="C76"/>
      <c r="D76"/>
    </row>
    <row r="77" spans="1:30" ht="15" customHeight="1" x14ac:dyDescent="0.2">
      <c r="B77"/>
      <c r="C77"/>
      <c r="D77"/>
    </row>
    <row r="78" spans="1:30" ht="15" customHeight="1" x14ac:dyDescent="0.2">
      <c r="B78"/>
      <c r="C78"/>
      <c r="D78"/>
    </row>
    <row r="79" spans="1:30" ht="15" customHeight="1" x14ac:dyDescent="0.2">
      <c r="B79"/>
      <c r="C79"/>
      <c r="D79"/>
    </row>
    <row r="80" spans="1:30" ht="15" customHeight="1" x14ac:dyDescent="0.2">
      <c r="B80"/>
      <c r="C80"/>
      <c r="D80"/>
    </row>
    <row r="81" spans="2:4" ht="15" customHeight="1" x14ac:dyDescent="0.2">
      <c r="B81"/>
      <c r="C81"/>
      <c r="D81"/>
    </row>
    <row r="82" spans="2:4" ht="15" customHeight="1"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c r="D93"/>
    </row>
    <row r="94" spans="2:4" x14ac:dyDescent="0.2">
      <c r="B94"/>
      <c r="C94"/>
      <c r="D94"/>
    </row>
    <row r="95" spans="2:4" x14ac:dyDescent="0.2">
      <c r="B95"/>
      <c r="C95"/>
      <c r="D95"/>
    </row>
    <row r="96" spans="2:4" x14ac:dyDescent="0.2">
      <c r="B96"/>
      <c r="C96"/>
      <c r="D96"/>
    </row>
    <row r="97" spans="2:4" x14ac:dyDescent="0.2">
      <c r="B97"/>
      <c r="C97"/>
      <c r="D97"/>
    </row>
    <row r="98" spans="2:4" x14ac:dyDescent="0.2">
      <c r="B98"/>
      <c r="C98"/>
      <c r="D98"/>
    </row>
    <row r="99" spans="2:4" x14ac:dyDescent="0.2">
      <c r="B99"/>
      <c r="C99"/>
      <c r="D99"/>
    </row>
    <row r="100" spans="2:4" x14ac:dyDescent="0.2">
      <c r="B100"/>
      <c r="C100"/>
      <c r="D100"/>
    </row>
    <row r="101" spans="2:4" x14ac:dyDescent="0.2">
      <c r="B101"/>
      <c r="C101"/>
      <c r="D101"/>
    </row>
    <row r="102" spans="2:4" x14ac:dyDescent="0.2">
      <c r="B102"/>
      <c r="C102"/>
      <c r="D102"/>
    </row>
    <row r="103" spans="2:4" x14ac:dyDescent="0.2">
      <c r="B103"/>
      <c r="C103"/>
      <c r="D103"/>
    </row>
    <row r="104" spans="2:4" x14ac:dyDescent="0.2">
      <c r="B104"/>
      <c r="C104"/>
      <c r="D104"/>
    </row>
    <row r="105" spans="2:4" x14ac:dyDescent="0.2">
      <c r="B105"/>
      <c r="C105"/>
      <c r="D105"/>
    </row>
    <row r="106" spans="2:4" x14ac:dyDescent="0.2">
      <c r="B106"/>
      <c r="C106"/>
      <c r="D106"/>
    </row>
    <row r="107" spans="2:4" x14ac:dyDescent="0.2">
      <c r="B107"/>
      <c r="C107"/>
      <c r="D107"/>
    </row>
    <row r="108" spans="2:4" x14ac:dyDescent="0.2">
      <c r="B108"/>
      <c r="C108"/>
      <c r="D108"/>
    </row>
    <row r="109" spans="2:4" x14ac:dyDescent="0.2">
      <c r="B109"/>
      <c r="C109"/>
      <c r="D109"/>
    </row>
    <row r="110" spans="2:4" x14ac:dyDescent="0.2">
      <c r="B110"/>
      <c r="C110"/>
      <c r="D110"/>
    </row>
    <row r="111" spans="2:4" x14ac:dyDescent="0.2">
      <c r="B111"/>
      <c r="C111"/>
      <c r="D111"/>
    </row>
    <row r="112" spans="2:4" x14ac:dyDescent="0.2">
      <c r="B112"/>
      <c r="C112"/>
      <c r="D112"/>
    </row>
    <row r="113" spans="2:4" x14ac:dyDescent="0.2">
      <c r="B113"/>
      <c r="C113"/>
      <c r="D113"/>
    </row>
    <row r="114" spans="2:4" x14ac:dyDescent="0.2">
      <c r="B114"/>
      <c r="C114"/>
      <c r="D114"/>
    </row>
    <row r="115" spans="2:4" x14ac:dyDescent="0.2">
      <c r="B115"/>
      <c r="C115"/>
      <c r="D115"/>
    </row>
    <row r="116" spans="2:4" x14ac:dyDescent="0.2">
      <c r="B116"/>
      <c r="C116"/>
      <c r="D116"/>
    </row>
    <row r="117" spans="2:4" x14ac:dyDescent="0.2">
      <c r="B117"/>
      <c r="C117"/>
      <c r="D117"/>
    </row>
    <row r="118" spans="2:4" x14ac:dyDescent="0.2">
      <c r="B118"/>
      <c r="C118"/>
      <c r="D118"/>
    </row>
    <row r="119" spans="2:4" x14ac:dyDescent="0.2">
      <c r="B119"/>
      <c r="C119"/>
      <c r="D119"/>
    </row>
    <row r="120" spans="2:4" x14ac:dyDescent="0.2">
      <c r="B120"/>
      <c r="C120"/>
      <c r="D120"/>
    </row>
    <row r="121" spans="2:4" x14ac:dyDescent="0.2">
      <c r="B121"/>
      <c r="C121"/>
      <c r="D121"/>
    </row>
    <row r="122" spans="2:4" x14ac:dyDescent="0.2">
      <c r="B122"/>
      <c r="C122"/>
      <c r="D122"/>
    </row>
    <row r="123" spans="2:4" x14ac:dyDescent="0.2">
      <c r="B123"/>
      <c r="C123"/>
      <c r="D123"/>
    </row>
    <row r="124" spans="2:4" x14ac:dyDescent="0.2">
      <c r="B124"/>
      <c r="C124"/>
      <c r="D124"/>
    </row>
    <row r="125" spans="2:4" x14ac:dyDescent="0.2">
      <c r="B125"/>
      <c r="C125"/>
      <c r="D125"/>
    </row>
    <row r="126" spans="2:4" x14ac:dyDescent="0.2">
      <c r="B126"/>
      <c r="C126"/>
      <c r="D126"/>
    </row>
    <row r="127" spans="2:4" x14ac:dyDescent="0.2">
      <c r="B127"/>
      <c r="C127"/>
      <c r="D127"/>
    </row>
    <row r="128" spans="2:4" x14ac:dyDescent="0.2">
      <c r="B128"/>
      <c r="C128"/>
      <c r="D128"/>
    </row>
    <row r="129" spans="2:4" x14ac:dyDescent="0.2">
      <c r="B129"/>
      <c r="C129"/>
      <c r="D129"/>
    </row>
    <row r="130" spans="2:4" x14ac:dyDescent="0.2">
      <c r="B130"/>
      <c r="C130"/>
      <c r="D130"/>
    </row>
    <row r="131" spans="2:4" x14ac:dyDescent="0.2">
      <c r="B131"/>
      <c r="C131"/>
      <c r="D131"/>
    </row>
    <row r="132" spans="2:4" x14ac:dyDescent="0.2">
      <c r="B132"/>
      <c r="C132"/>
      <c r="D132"/>
    </row>
    <row r="133" spans="2:4" x14ac:dyDescent="0.2">
      <c r="B133"/>
      <c r="C133"/>
      <c r="D133"/>
    </row>
    <row r="134" spans="2:4" x14ac:dyDescent="0.2">
      <c r="B134"/>
      <c r="C134"/>
      <c r="D134"/>
    </row>
    <row r="135" spans="2:4" x14ac:dyDescent="0.2">
      <c r="B135"/>
      <c r="C135"/>
      <c r="D135"/>
    </row>
    <row r="136" spans="2:4" x14ac:dyDescent="0.2">
      <c r="B136"/>
      <c r="C136"/>
      <c r="D136"/>
    </row>
    <row r="137" spans="2:4" x14ac:dyDescent="0.2">
      <c r="B137"/>
      <c r="C137"/>
      <c r="D137"/>
    </row>
    <row r="138" spans="2:4" x14ac:dyDescent="0.2">
      <c r="B138"/>
      <c r="C138"/>
      <c r="D138"/>
    </row>
    <row r="139" spans="2:4" x14ac:dyDescent="0.2">
      <c r="B139"/>
      <c r="C139"/>
      <c r="D139"/>
    </row>
    <row r="140" spans="2:4" x14ac:dyDescent="0.2">
      <c r="B140"/>
      <c r="C140"/>
      <c r="D140"/>
    </row>
    <row r="141" spans="2:4" x14ac:dyDescent="0.2">
      <c r="B141"/>
      <c r="C141"/>
      <c r="D141"/>
    </row>
    <row r="142" spans="2:4" x14ac:dyDescent="0.2">
      <c r="B142"/>
      <c r="C142"/>
      <c r="D142"/>
    </row>
    <row r="143" spans="2:4" x14ac:dyDescent="0.2">
      <c r="B143"/>
      <c r="C143"/>
      <c r="D143"/>
    </row>
    <row r="144" spans="2:4" x14ac:dyDescent="0.2">
      <c r="B144"/>
      <c r="C144"/>
      <c r="D144"/>
    </row>
    <row r="145" spans="2:4" x14ac:dyDescent="0.2">
      <c r="B145"/>
      <c r="C145"/>
      <c r="D145"/>
    </row>
    <row r="146" spans="2:4" x14ac:dyDescent="0.2">
      <c r="B146"/>
      <c r="C146"/>
      <c r="D146"/>
    </row>
    <row r="147" spans="2:4" x14ac:dyDescent="0.2">
      <c r="B147"/>
      <c r="C147"/>
      <c r="D147"/>
    </row>
    <row r="148" spans="2:4" x14ac:dyDescent="0.2">
      <c r="B148"/>
      <c r="C148"/>
      <c r="D148"/>
    </row>
    <row r="149" spans="2:4" x14ac:dyDescent="0.2">
      <c r="B149"/>
      <c r="C149"/>
      <c r="D149"/>
    </row>
    <row r="150" spans="2:4" x14ac:dyDescent="0.2">
      <c r="B150"/>
      <c r="C150"/>
      <c r="D150"/>
    </row>
    <row r="151" spans="2:4" x14ac:dyDescent="0.2">
      <c r="B151"/>
      <c r="C151"/>
      <c r="D151"/>
    </row>
    <row r="152" spans="2:4" x14ac:dyDescent="0.2">
      <c r="B152"/>
      <c r="C152"/>
      <c r="D152"/>
    </row>
    <row r="153" spans="2:4" x14ac:dyDescent="0.2">
      <c r="B153"/>
      <c r="C153"/>
      <c r="D153"/>
    </row>
    <row r="154" spans="2:4" x14ac:dyDescent="0.2">
      <c r="B154"/>
      <c r="C154"/>
      <c r="D154"/>
    </row>
    <row r="155" spans="2:4" x14ac:dyDescent="0.2">
      <c r="B155"/>
      <c r="C155"/>
      <c r="D155"/>
    </row>
    <row r="156" spans="2:4" x14ac:dyDescent="0.2">
      <c r="B156"/>
      <c r="C156"/>
      <c r="D156"/>
    </row>
    <row r="157" spans="2:4" x14ac:dyDescent="0.2">
      <c r="B157"/>
      <c r="C157"/>
      <c r="D157"/>
    </row>
    <row r="158" spans="2:4" x14ac:dyDescent="0.2">
      <c r="B158"/>
      <c r="C158"/>
      <c r="D158"/>
    </row>
    <row r="159" spans="2:4" x14ac:dyDescent="0.2">
      <c r="B159"/>
      <c r="C159"/>
      <c r="D159"/>
    </row>
    <row r="160" spans="2:4" x14ac:dyDescent="0.2">
      <c r="B160"/>
      <c r="C160"/>
      <c r="D160"/>
    </row>
    <row r="161" spans="2:4" x14ac:dyDescent="0.2">
      <c r="B161"/>
      <c r="C161"/>
      <c r="D161"/>
    </row>
    <row r="162" spans="2:4" x14ac:dyDescent="0.2">
      <c r="B162"/>
      <c r="C162"/>
      <c r="D162"/>
    </row>
    <row r="163" spans="2:4" x14ac:dyDescent="0.2">
      <c r="B163"/>
      <c r="C163"/>
      <c r="D163"/>
    </row>
    <row r="164" spans="2:4" x14ac:dyDescent="0.2">
      <c r="B164"/>
      <c r="C164"/>
      <c r="D164"/>
    </row>
    <row r="165" spans="2:4" x14ac:dyDescent="0.2">
      <c r="B165"/>
      <c r="C165"/>
      <c r="D165"/>
    </row>
    <row r="166" spans="2:4" x14ac:dyDescent="0.2">
      <c r="B166"/>
      <c r="C166"/>
      <c r="D166"/>
    </row>
    <row r="167" spans="2:4" x14ac:dyDescent="0.2">
      <c r="B167"/>
      <c r="C167"/>
      <c r="D167"/>
    </row>
    <row r="168" spans="2:4" x14ac:dyDescent="0.2">
      <c r="B168"/>
      <c r="C168"/>
      <c r="D168"/>
    </row>
    <row r="169" spans="2:4" x14ac:dyDescent="0.2">
      <c r="B169"/>
      <c r="C169"/>
      <c r="D169"/>
    </row>
    <row r="170" spans="2:4" x14ac:dyDescent="0.2">
      <c r="B170"/>
      <c r="C170"/>
      <c r="D170"/>
    </row>
    <row r="171" spans="2:4" x14ac:dyDescent="0.2">
      <c r="B171"/>
      <c r="C171"/>
      <c r="D171"/>
    </row>
    <row r="172" spans="2:4" x14ac:dyDescent="0.2">
      <c r="B172"/>
      <c r="C172"/>
      <c r="D172"/>
    </row>
    <row r="173" spans="2:4" x14ac:dyDescent="0.2">
      <c r="B173"/>
      <c r="C173"/>
      <c r="D173"/>
    </row>
    <row r="174" spans="2:4" x14ac:dyDescent="0.2">
      <c r="B174"/>
      <c r="C174"/>
      <c r="D174"/>
    </row>
    <row r="175" spans="2:4" x14ac:dyDescent="0.2">
      <c r="B175"/>
      <c r="C175"/>
      <c r="D175"/>
    </row>
    <row r="176" spans="2:4" x14ac:dyDescent="0.2">
      <c r="B176"/>
      <c r="C176"/>
      <c r="D176"/>
    </row>
    <row r="177" spans="2:4" x14ac:dyDescent="0.2">
      <c r="B177"/>
      <c r="C177"/>
      <c r="D177"/>
    </row>
    <row r="178" spans="2:4" x14ac:dyDescent="0.2">
      <c r="B178"/>
      <c r="C178"/>
      <c r="D178"/>
    </row>
    <row r="179" spans="2:4" x14ac:dyDescent="0.2">
      <c r="B179"/>
      <c r="C179"/>
      <c r="D179"/>
    </row>
    <row r="180" spans="2:4" x14ac:dyDescent="0.2">
      <c r="B180"/>
      <c r="C180"/>
      <c r="D180"/>
    </row>
    <row r="181" spans="2:4" x14ac:dyDescent="0.2">
      <c r="B181"/>
      <c r="C181"/>
      <c r="D181"/>
    </row>
    <row r="182" spans="2:4" x14ac:dyDescent="0.2">
      <c r="B182"/>
      <c r="C182"/>
      <c r="D182"/>
    </row>
    <row r="183" spans="2:4" x14ac:dyDescent="0.2">
      <c r="B183"/>
      <c r="C183"/>
      <c r="D183"/>
    </row>
    <row r="184" spans="2:4" x14ac:dyDescent="0.2">
      <c r="B184"/>
      <c r="C184"/>
      <c r="D184"/>
    </row>
  </sheetData>
  <sheetProtection formatColumns="0" formatRows="0"/>
  <mergeCells count="11">
    <mergeCell ref="C49:D50"/>
    <mergeCell ref="C52:K71"/>
    <mergeCell ref="C28:C30"/>
    <mergeCell ref="C40:C42"/>
    <mergeCell ref="G2:I2"/>
    <mergeCell ref="G3:I3"/>
    <mergeCell ref="C8:C13"/>
    <mergeCell ref="C15:C17"/>
    <mergeCell ref="D35:D36"/>
    <mergeCell ref="A4:I4"/>
    <mergeCell ref="C20:C24"/>
  </mergeCells>
  <phoneticPr fontId="1" type="noConversion"/>
  <dataValidations xWindow="364" yWindow="641" count="39">
    <dataValidation type="whole" operator="greaterThanOrEqual" allowBlank="1" showInputMessage="1" showErrorMessage="1" errorTitle="Number of aircraft movements" error="Integer values larger than or equal to 0 are accepted" promptTitle="Number of aircraft movements" prompt="Please enter a value larger than or equal to 0" sqref="I40:I42 K45 E50 G40:G42 E40:E42">
      <formula1>0</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I28:I30">
      <formula1>0</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E36">
      <formula1>39904</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hree runways please enter text &quot;N/A&quot;." sqref="I11">
      <formula1>OR(AND(ISNUMBER(I11),I11&gt;=0),AND(ISTEXT(I11),I11="N/A"))</formula1>
    </dataValidation>
    <dataValidation type="decimal" operator="greaterThanOrEqual" allowBlank="1" showInputMessage="1" showErrorMessage="1" errorTitle="Shoulder width" error="Decimal values larger than or equal to 0 are accepted" promptTitle="Shoulder width" prompt="Please enter a number larger than or equal to 0" sqref="E11">
      <formula1>0</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wo runways please enter text &quot;N/A&quot;." sqref="G11">
      <formula1>OR(AND(ISNUMBER(G11),G11&gt;=0),AND(ISTEXT(G11),G11="N/A"))</formula1>
    </dataValidation>
    <dataValidation type="list" allowBlank="1" showInputMessage="1" showErrorMessage="1" errorTitle="Status" error="Items from the dropdown list are accepted" promptTitle="Status" prompt="Please select an item from the dropdown list" sqref="G23 I23 E23">
      <formula1>"[Select one],Full length,Part length,N/A"</formula1>
    </dataValidation>
    <dataValidation type="decimal" operator="greaterThanOrEqual" allowBlank="1" showInputMessage="1" showErrorMessage="1" errorTitle="Length of pavement" error="Decimal values larger than or equal to 0 are accepted" promptTitle="Length of pavement" prompt="Please enter a number larger than or equal to 0" sqref="E9">
      <formula1>0</formula1>
    </dataValidation>
    <dataValidation type="decimal" operator="greaterThanOrEqual" allowBlank="1" showInputMessage="1" showErrorMessage="1" errorTitle="Width" error="Decimal values larger than or equal to 0 are accepted" promptTitle="Width" prompt="Please enter a number larger than or equal to 0" sqref="E10 E22">
      <formula1>0</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runways please enter text &quot;N/A&quot;." sqref="I10">
      <formula1>OR(AND(ISNUMBER(I10),I10&gt;=0),AND(ISTEXT(I10),I10="N/A"))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runways please enter text &quot;N/A&quot;." sqref="G10">
      <formula1>OR(AND(ISNUMBER(G10),G10&gt;=0),AND(ISTEXT(G10),G10="N/A"))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wo runways please enter text &quot;N/A&quot;." sqref="G9">
      <formula1>OR(AND(ISNUMBER(G9),G9&gt;=0),AND(ISTEXT(G9),G9="N/A"))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hree runways please enter text &quot;N/A&quot;." sqref="I9">
      <formula1>OR(AND(ISNUMBER(I9),I9&gt;=0),AND(ISTEXT(I9),I9="N/A"))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wo runways please enter text &quot;N/A&quot;." sqref="G15">
      <formula1>OR(IF(ISNUMBER(G15),AND(G15=INT(G15),G15&gt;=0),IF(ISTEXT(G15),G15="N/A")))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hree runways please enter text &quot;N/A&quot;." sqref="I15">
      <formula1>OR(IF(ISNUMBER(I15),AND(I15=INT(I15),I15&gt;=0),IF(ISTEXT(I15),I15="N/A")))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wo runways please enter text &quot;N/A&quot;." sqref="G16">
      <formula1>OR(IF(ISNUMBER(G16),AND(G16=INT(G16),G16&gt;=0),IF(ISTEXT(G16),G16="N/A")))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hree runways please enter text &quot;N/A&quot;." sqref="I16">
      <formula1>OR(IF(ISNUMBER(I16),AND(I16=INT(I16),I16&gt;=0),IF(ISTEXT(I16),I16="N/A")))</formula1>
    </dataValidation>
    <dataValidation type="whole" operator="greaterThan" showInputMessage="1" showErrorMessage="1" errorTitle="VMC capacity" error="Integer values larger than or equal to 0 _x000a_are accepted" promptTitle="VMC capacity" prompt="Please enter a number larger than or equal to 0" sqref="E15">
      <formula1>0</formula1>
    </dataValidation>
    <dataValidation type="whole" operator="greaterThan" showInputMessage="1" showErrorMessage="1" errorTitle="IMC capacity" error="Integer values larger than or equal to 0 _x000a_are accepted" promptTitle="IMC capacity" prompt="Please enter a number larger than or equal to 0" sqref="E16">
      <formula1>0</formula1>
    </dataValidation>
    <dataValidation type="list" allowBlank="1" showInputMessage="1" showErrorMessage="1" promptTitle="ILS category" prompt="Please select category from the dropdown list" sqref="G13 I13 E13">
      <formula1>"[Select one],Category I,Category II,Category III A,Category III B,N/A"</formula1>
    </dataValidation>
    <dataValidation operator="greaterThan" showInputMessage="1" showErrorMessage="1" promptTitle="Designation" prompt="Please enter a text value" sqref="E8"/>
    <dataValidation operator="greaterThan" showInputMessage="1" showErrorMessage="1" promptTitle="Runway code" prompt="Please enter a text value" sqref="E12"/>
    <dataValidation operator="greaterThan" showInputMessage="1" showErrorMessage="1" promptTitle="Designation" prompt="Please enter a text value. If airport does not have two runways please enter text &quot;N/A&quot;." sqref="G8"/>
    <dataValidation operator="greaterThan" showInputMessage="1" showErrorMessage="1" promptTitle="Runway code" prompt="Please enter a text value. If airport does not have two runways please enter text &quot;N/A&quot;." sqref="G12"/>
    <dataValidation operator="greaterThan" showInputMessage="1" showErrorMessage="1" promptTitle="Designation" prompt="Please enter a text value. If airport does not have three runways please enter text &quot;N/A&quot;." sqref="I8"/>
    <dataValidation operator="greaterThan" showInputMessage="1" showErrorMessage="1" promptTitle="Runway code" prompt="Please enter a text value. If airport does not have three runways please enter text &quot;N/A&quot;." sqref="I12"/>
    <dataValidation operator="greaterThan" showInputMessage="1" showErrorMessage="1" promptTitle="Name" prompt="Please enter a text value. If airport does not have two main taxiways please enter text &quot;N/A&quot;." sqref="G20"/>
    <dataValidation type="custom" operator="greaterThanOrEqual" allowBlank="1" showInputMessage="1" showErrorMessage="1" errorTitle="Length" error="Decimal values larger than or equal to 0 are accepted" promptTitle="Length" prompt="Please enter a number larger than or equal to 0. If airport does not have two main taxiways please enter text &quot;N/A&quot;." sqref="G21">
      <formula1>OR(AND(ISNUMBER(G21),G21&gt;=0),AND(ISTEXT(G21),G21="N/A"))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main taxiways please enter text &quot;N/A&quot;." sqref="G22">
      <formula1>OR(AND(ISNUMBER(G22),G22&gt;=0),AND(ISTEXT(G22),G22="N/A"))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wo main taxiways please enter text &quot;N/A&quot;." sqref="G24">
      <formula1>OR(IF(ISNUMBER(G24),AND(G24=INT(G24),G24&gt;=0),IF(ISTEXT(G24),G24="N/A")))</formula1>
    </dataValidation>
    <dataValidation operator="greaterThan" showInputMessage="1" showErrorMessage="1" promptTitle="Name" prompt="Please enter a text value. If airport does not have three main taxiways please enter text &quot;N/A&quot;." sqref="I20"/>
    <dataValidation type="custom" operator="greaterThanOrEqual" allowBlank="1" showInputMessage="1" showErrorMessage="1" errorTitle="Length" error="Decimal values larger than or equal to 0 are accepted" promptTitle="Length" prompt="Please enter a number larger than or equal to 0. If airport does not have three main taxiways please enter text &quot;N/A&quot;." sqref="I21">
      <formula1>OR(AND(ISNUMBER(I21),I21&gt;=0),AND(ISTEXT(I21),I21="N/A"))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main taxiways please enter text &quot;N/A&quot;." sqref="I22">
      <formula1>OR(AND(ISNUMBER(I22),I22&gt;=0),AND(ISTEXT(I22),I22="N/A"))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hree main taxiways please enter text &quot;N/A&quot;." sqref="I24">
      <formula1>OR(IF(ISNUMBER(I24),AND(I24=INT(I24),I24&gt;=0),IF(ISTEXT(I24),I24="N/A")))</formula1>
    </dataValidation>
    <dataValidation operator="greaterThan" showInputMessage="1" showErrorMessage="1" errorTitle="Name" promptTitle="Name" prompt="Please enter a text value" sqref="E20"/>
    <dataValidation type="decimal" operator="greaterThanOrEqual" allowBlank="1" showInputMessage="1" showErrorMessage="1" errorTitle="Length" error="Decimal values larger than or equal to 0 are accepted" promptTitle="Length" prompt="Please enter a number larger than or equal to 0" sqref="E21">
      <formula1>0</formula1>
    </dataValidation>
    <dataValidation type="whole" operator="greaterThanOrEqual" allowBlank="1" showInputMessage="1" showErrorMessage="1" errorTitle="Number of links" error="Integer values larger than or equal to 0 are accepted" promptTitle="Number of links" prompt="Please enter a number larger than or equal to 0" sqref="E24">
      <formula1>0</formula1>
    </dataValidation>
    <dataValidation type="date" operator="greaterThanOrEqual" showInputMessage="1" showErrorMessage="1" errorTitle="Busy day" error="Dates later than 31 March 2009 are accepted" promptTitle="Busy day" prompt="Please enter the date of the busy day" sqref="E34">
      <formula1>39904</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E28:E30 G28:G30">
      <formula1>0</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50"/>
    <pageSetUpPr fitToPage="1"/>
  </sheetPr>
  <dimension ref="A1:U189"/>
  <sheetViews>
    <sheetView showGridLines="0" view="pageBreakPreview" zoomScaleNormal="100" zoomScaleSheetLayoutView="100" workbookViewId="0"/>
  </sheetViews>
  <sheetFormatPr defaultColWidth="9.140625" defaultRowHeight="12.75" x14ac:dyDescent="0.2"/>
  <cols>
    <col min="1" max="1" width="3.7109375" customWidth="1"/>
    <col min="2" max="2" width="3.7109375" style="4" customWidth="1"/>
    <col min="3" max="3" width="74.7109375" customWidth="1"/>
    <col min="4" max="4" width="18.85546875" customWidth="1"/>
    <col min="5" max="5" width="0.5703125" customWidth="1"/>
    <col min="6" max="6" width="18.85546875" customWidth="1"/>
    <col min="7" max="7" width="0.5703125" customWidth="1"/>
    <col min="8" max="8" width="18.85546875" customWidth="1"/>
    <col min="9" max="9" width="2.7109375" customWidth="1"/>
    <col min="10" max="16384" width="9.140625" style="1"/>
  </cols>
  <sheetData>
    <row r="1" spans="1:21" s="11" customFormat="1" ht="12.75" customHeight="1" x14ac:dyDescent="0.2">
      <c r="A1" s="15"/>
      <c r="B1" s="16"/>
      <c r="C1" s="16"/>
      <c r="D1" s="16"/>
      <c r="E1" s="16"/>
      <c r="F1" s="16"/>
      <c r="G1" s="16"/>
      <c r="H1" s="16"/>
      <c r="I1" s="233"/>
      <c r="J1" s="234"/>
      <c r="K1"/>
      <c r="L1"/>
      <c r="M1"/>
      <c r="N1"/>
      <c r="O1"/>
      <c r="P1"/>
      <c r="Q1"/>
      <c r="R1"/>
      <c r="S1"/>
      <c r="T1"/>
      <c r="U1"/>
    </row>
    <row r="2" spans="1:21" s="11" customFormat="1" ht="16.5" customHeight="1" x14ac:dyDescent="0.25">
      <c r="A2" s="56"/>
      <c r="B2" s="57"/>
      <c r="C2" s="177" t="s">
        <v>191</v>
      </c>
      <c r="D2" s="379" t="str">
        <f>IF(NOT(ISBLANK('Annual CoverSheet'!$C$8)),'Annual CoverSheet'!$C$8,"")</f>
        <v>Airport Company</v>
      </c>
      <c r="E2" s="379"/>
      <c r="F2" s="379"/>
      <c r="G2" s="379"/>
      <c r="H2" s="379"/>
      <c r="I2" s="192"/>
      <c r="J2" s="234"/>
      <c r="K2"/>
      <c r="L2"/>
      <c r="M2"/>
      <c r="N2"/>
      <c r="O2"/>
      <c r="P2"/>
      <c r="Q2"/>
      <c r="R2"/>
      <c r="S2"/>
      <c r="T2"/>
      <c r="U2"/>
    </row>
    <row r="3" spans="1:21" s="11" customFormat="1" ht="16.5" customHeight="1" x14ac:dyDescent="0.25">
      <c r="A3" s="56"/>
      <c r="B3" s="57"/>
      <c r="C3" s="177" t="s">
        <v>192</v>
      </c>
      <c r="D3" s="380">
        <f>IF(ISNUMBER('Annual CoverSheet'!$C$12),'Annual CoverSheet'!$C$12,"")</f>
        <v>40633</v>
      </c>
      <c r="E3" s="380"/>
      <c r="F3" s="380"/>
      <c r="G3" s="380"/>
      <c r="H3" s="380"/>
      <c r="I3" s="192"/>
      <c r="J3" s="234"/>
      <c r="K3"/>
      <c r="L3"/>
      <c r="M3"/>
      <c r="N3"/>
      <c r="O3"/>
      <c r="P3"/>
      <c r="Q3"/>
      <c r="R3"/>
      <c r="S3"/>
      <c r="T3"/>
      <c r="U3"/>
    </row>
    <row r="4" spans="1:21" s="8" customFormat="1" ht="20.25" customHeight="1" x14ac:dyDescent="0.25">
      <c r="A4" s="165" t="s">
        <v>455</v>
      </c>
      <c r="B4" s="19"/>
      <c r="C4" s="19"/>
      <c r="D4" s="19"/>
      <c r="E4" s="19"/>
      <c r="F4" s="19"/>
      <c r="G4" s="19"/>
      <c r="H4" s="19"/>
      <c r="I4" s="191"/>
      <c r="J4" s="234"/>
      <c r="K4"/>
      <c r="L4"/>
      <c r="M4"/>
      <c r="N4"/>
      <c r="O4"/>
      <c r="P4"/>
      <c r="Q4"/>
      <c r="R4"/>
      <c r="S4"/>
      <c r="T4"/>
      <c r="U4"/>
    </row>
    <row r="5" spans="1:21" s="11" customFormat="1" ht="12.75" customHeight="1" x14ac:dyDescent="0.2">
      <c r="A5" s="198" t="s">
        <v>589</v>
      </c>
      <c r="B5" s="22" t="s">
        <v>686</v>
      </c>
      <c r="C5" s="57"/>
      <c r="D5" s="57"/>
      <c r="E5" s="57"/>
      <c r="F5" s="57"/>
      <c r="G5" s="57"/>
      <c r="H5" s="57"/>
      <c r="I5" s="192"/>
      <c r="J5" s="234"/>
      <c r="K5"/>
      <c r="L5"/>
      <c r="M5"/>
      <c r="N5"/>
      <c r="O5"/>
      <c r="P5"/>
      <c r="Q5"/>
      <c r="R5"/>
      <c r="S5"/>
      <c r="T5"/>
      <c r="U5"/>
    </row>
    <row r="6" spans="1:21" ht="30" customHeight="1" x14ac:dyDescent="0.2">
      <c r="A6" s="199">
        <f>ROW()</f>
        <v>6</v>
      </c>
      <c r="B6" s="24"/>
      <c r="C6" s="169" t="s">
        <v>354</v>
      </c>
      <c r="D6" s="42" t="s">
        <v>224</v>
      </c>
      <c r="E6" s="42"/>
      <c r="F6" s="42" t="s">
        <v>223</v>
      </c>
      <c r="G6" s="42"/>
      <c r="H6" s="42" t="s">
        <v>602</v>
      </c>
      <c r="I6" s="235"/>
      <c r="J6" s="234"/>
      <c r="K6"/>
      <c r="L6"/>
      <c r="M6"/>
      <c r="N6"/>
      <c r="O6"/>
      <c r="P6"/>
      <c r="Q6"/>
      <c r="R6"/>
      <c r="S6"/>
      <c r="T6"/>
      <c r="U6"/>
    </row>
    <row r="7" spans="1:21" ht="30" customHeight="1" x14ac:dyDescent="0.2">
      <c r="A7" s="199">
        <f>ROW()</f>
        <v>7</v>
      </c>
      <c r="B7" s="24"/>
      <c r="C7" s="170" t="s">
        <v>248</v>
      </c>
      <c r="D7" s="24"/>
      <c r="E7" s="24"/>
      <c r="F7" s="24"/>
      <c r="G7" s="24"/>
      <c r="H7" s="24"/>
      <c r="I7" s="235"/>
      <c r="J7" s="234"/>
      <c r="K7"/>
      <c r="L7"/>
      <c r="M7"/>
      <c r="N7"/>
      <c r="O7"/>
      <c r="P7"/>
      <c r="Q7"/>
      <c r="R7"/>
      <c r="S7"/>
      <c r="T7"/>
      <c r="U7"/>
    </row>
    <row r="8" spans="1:21" ht="15" customHeight="1" x14ac:dyDescent="0.2">
      <c r="A8" s="199">
        <f>ROW()</f>
        <v>8</v>
      </c>
      <c r="B8" s="24"/>
      <c r="C8" s="464" t="s">
        <v>23</v>
      </c>
      <c r="D8" s="24"/>
      <c r="E8" s="24"/>
      <c r="F8" s="24"/>
      <c r="G8" s="24"/>
      <c r="H8" s="24"/>
      <c r="I8" s="235"/>
      <c r="J8" s="234"/>
      <c r="K8"/>
      <c r="L8"/>
      <c r="M8"/>
      <c r="N8"/>
      <c r="O8"/>
      <c r="P8"/>
      <c r="Q8"/>
      <c r="R8"/>
      <c r="S8"/>
      <c r="T8"/>
      <c r="U8"/>
    </row>
    <row r="9" spans="1:21" ht="15" customHeight="1" x14ac:dyDescent="0.2">
      <c r="A9" s="199">
        <f>ROW()</f>
        <v>9</v>
      </c>
      <c r="B9" s="24"/>
      <c r="C9" s="464"/>
      <c r="D9" s="95"/>
      <c r="E9" s="24"/>
      <c r="F9" s="95"/>
      <c r="G9" s="24"/>
      <c r="H9" s="95"/>
      <c r="I9" s="235"/>
      <c r="J9" s="234"/>
      <c r="K9"/>
      <c r="L9"/>
      <c r="M9"/>
      <c r="N9"/>
      <c r="O9"/>
      <c r="P9"/>
      <c r="Q9"/>
      <c r="R9"/>
      <c r="S9"/>
      <c r="T9"/>
      <c r="U9"/>
    </row>
    <row r="10" spans="1:21" ht="15" customHeight="1" x14ac:dyDescent="0.25">
      <c r="A10" s="199">
        <f>ROW()</f>
        <v>10</v>
      </c>
      <c r="B10" s="24"/>
      <c r="C10" s="60" t="s">
        <v>583</v>
      </c>
      <c r="D10" s="36"/>
      <c r="E10" s="24"/>
      <c r="F10" s="36"/>
      <c r="G10" s="24"/>
      <c r="H10" s="36"/>
      <c r="I10" s="235"/>
      <c r="J10" s="234"/>
      <c r="K10"/>
      <c r="L10"/>
      <c r="M10"/>
      <c r="N10"/>
      <c r="O10"/>
      <c r="P10"/>
      <c r="Q10"/>
      <c r="R10"/>
      <c r="S10"/>
      <c r="T10"/>
      <c r="U10"/>
    </row>
    <row r="11" spans="1:21" ht="15" customHeight="1" x14ac:dyDescent="0.2">
      <c r="A11" s="199">
        <f>ROW()</f>
        <v>11</v>
      </c>
      <c r="B11" s="24"/>
      <c r="C11" s="60" t="s">
        <v>426</v>
      </c>
      <c r="D11" s="36"/>
      <c r="E11" s="24"/>
      <c r="F11" s="36"/>
      <c r="G11" s="24"/>
      <c r="H11" s="36"/>
      <c r="I11" s="235"/>
      <c r="J11" s="234"/>
      <c r="K11"/>
      <c r="L11"/>
      <c r="M11"/>
      <c r="N11"/>
      <c r="O11"/>
      <c r="P11"/>
      <c r="Q11"/>
      <c r="R11"/>
      <c r="S11"/>
      <c r="T11"/>
      <c r="U11"/>
    </row>
    <row r="12" spans="1:21" ht="15" customHeight="1" x14ac:dyDescent="0.25">
      <c r="A12" s="199">
        <f>ROW()</f>
        <v>12</v>
      </c>
      <c r="B12" s="24"/>
      <c r="C12" s="60" t="s">
        <v>584</v>
      </c>
      <c r="D12" s="209" t="str">
        <f>IF(D10,100*D11/D10,"Not defined")</f>
        <v>Not defined</v>
      </c>
      <c r="E12" s="24"/>
      <c r="F12" s="209" t="str">
        <f>IF(F10,100*F11/F10,"Not defined")</f>
        <v>Not defined</v>
      </c>
      <c r="G12" s="24"/>
      <c r="H12" s="209" t="str">
        <f>IF(H10,100*H11/H10,"Not defined")</f>
        <v>Not defined</v>
      </c>
      <c r="I12" s="235"/>
      <c r="J12" s="234"/>
      <c r="K12"/>
      <c r="L12"/>
      <c r="M12"/>
      <c r="N12"/>
      <c r="O12"/>
      <c r="P12"/>
      <c r="Q12"/>
      <c r="R12"/>
      <c r="S12"/>
      <c r="T12"/>
      <c r="U12"/>
    </row>
    <row r="13" spans="1:21" ht="30" customHeight="1" x14ac:dyDescent="0.2">
      <c r="A13" s="199">
        <f>ROW()</f>
        <v>13</v>
      </c>
      <c r="B13" s="24"/>
      <c r="C13" s="170" t="s">
        <v>210</v>
      </c>
      <c r="D13" s="24"/>
      <c r="E13" s="24"/>
      <c r="F13" s="24"/>
      <c r="G13" s="24"/>
      <c r="H13" s="24"/>
      <c r="I13" s="235"/>
      <c r="J13" s="234"/>
      <c r="K13"/>
      <c r="L13"/>
      <c r="M13"/>
      <c r="N13"/>
      <c r="O13"/>
      <c r="P13"/>
      <c r="Q13"/>
      <c r="R13"/>
      <c r="S13"/>
      <c r="T13"/>
      <c r="U13"/>
    </row>
    <row r="14" spans="1:21" ht="15" customHeight="1" x14ac:dyDescent="0.2">
      <c r="A14" s="199">
        <f>ROW()</f>
        <v>14</v>
      </c>
      <c r="B14" s="24"/>
      <c r="C14" s="60" t="s">
        <v>24</v>
      </c>
      <c r="D14" s="95"/>
      <c r="E14" s="24"/>
      <c r="F14" s="95"/>
      <c r="G14" s="24"/>
      <c r="H14" s="95"/>
      <c r="I14" s="235"/>
      <c r="J14" s="234"/>
      <c r="K14"/>
      <c r="L14"/>
      <c r="M14"/>
      <c r="N14"/>
      <c r="O14"/>
      <c r="P14"/>
      <c r="Q14"/>
      <c r="R14"/>
      <c r="S14"/>
      <c r="T14"/>
      <c r="U14"/>
    </row>
    <row r="15" spans="1:21" ht="15" customHeight="1" x14ac:dyDescent="0.25">
      <c r="A15" s="199">
        <f>ROW()</f>
        <v>15</v>
      </c>
      <c r="B15" s="24"/>
      <c r="C15" s="60" t="s">
        <v>583</v>
      </c>
      <c r="D15" s="36"/>
      <c r="E15" s="24"/>
      <c r="F15" s="36"/>
      <c r="G15" s="24"/>
      <c r="H15" s="36"/>
      <c r="I15" s="235"/>
      <c r="J15" s="234"/>
      <c r="K15"/>
      <c r="L15"/>
      <c r="M15"/>
      <c r="N15"/>
      <c r="O15"/>
      <c r="P15"/>
      <c r="Q15"/>
      <c r="R15"/>
      <c r="S15"/>
      <c r="T15"/>
      <c r="U15"/>
    </row>
    <row r="16" spans="1:21" ht="15" customHeight="1" x14ac:dyDescent="0.2">
      <c r="A16" s="199">
        <f>ROW()</f>
        <v>16</v>
      </c>
      <c r="B16" s="24"/>
      <c r="C16" s="60" t="s">
        <v>426</v>
      </c>
      <c r="D16" s="36"/>
      <c r="E16" s="24"/>
      <c r="F16" s="36"/>
      <c r="G16" s="24"/>
      <c r="H16" s="36"/>
      <c r="I16" s="235"/>
      <c r="J16" s="234"/>
      <c r="K16"/>
      <c r="L16"/>
      <c r="M16"/>
      <c r="N16"/>
      <c r="O16"/>
      <c r="P16"/>
      <c r="Q16"/>
      <c r="R16"/>
      <c r="S16"/>
      <c r="T16"/>
      <c r="U16"/>
    </row>
    <row r="17" spans="1:21" ht="15" customHeight="1" x14ac:dyDescent="0.25">
      <c r="A17" s="199">
        <f>ROW()</f>
        <v>17</v>
      </c>
      <c r="B17" s="24"/>
      <c r="C17" s="60" t="s">
        <v>584</v>
      </c>
      <c r="D17" s="209" t="str">
        <f>IF(D15,100*D16/D15,"Not defined")</f>
        <v>Not defined</v>
      </c>
      <c r="E17" s="24"/>
      <c r="F17" s="209" t="str">
        <f>IF(F15,100*F16/F15,"Not defined")</f>
        <v>Not defined</v>
      </c>
      <c r="G17" s="24"/>
      <c r="H17" s="209" t="str">
        <f>IF(H15,100*H16/H15,"Not defined")</f>
        <v>Not defined</v>
      </c>
      <c r="I17" s="235"/>
      <c r="J17" s="234"/>
      <c r="K17"/>
      <c r="L17"/>
      <c r="M17"/>
      <c r="N17"/>
      <c r="O17"/>
      <c r="P17"/>
      <c r="Q17"/>
      <c r="R17"/>
      <c r="S17"/>
      <c r="T17"/>
      <c r="U17"/>
    </row>
    <row r="18" spans="1:21" ht="30" customHeight="1" x14ac:dyDescent="0.2">
      <c r="A18" s="199">
        <f>ROW()</f>
        <v>18</v>
      </c>
      <c r="B18" s="24"/>
      <c r="C18" s="170" t="s">
        <v>251</v>
      </c>
      <c r="D18" s="24"/>
      <c r="E18" s="24"/>
      <c r="F18" s="24"/>
      <c r="G18" s="24"/>
      <c r="H18" s="24"/>
      <c r="I18" s="235"/>
      <c r="J18" s="234"/>
      <c r="K18"/>
      <c r="L18"/>
      <c r="M18"/>
      <c r="N18"/>
      <c r="O18"/>
      <c r="P18"/>
      <c r="Q18"/>
      <c r="R18"/>
      <c r="S18"/>
      <c r="T18"/>
      <c r="U18"/>
    </row>
    <row r="19" spans="1:21" ht="15" customHeight="1" x14ac:dyDescent="0.2">
      <c r="A19" s="199">
        <f>ROW()</f>
        <v>19</v>
      </c>
      <c r="B19" s="24"/>
      <c r="C19" s="60" t="s">
        <v>25</v>
      </c>
      <c r="D19" s="95"/>
      <c r="E19" s="24"/>
      <c r="F19" s="95"/>
      <c r="G19" s="24"/>
      <c r="H19" s="95"/>
      <c r="I19" s="235"/>
      <c r="J19" s="234"/>
      <c r="K19"/>
      <c r="L19"/>
      <c r="M19"/>
      <c r="N19"/>
      <c r="O19"/>
      <c r="P19"/>
      <c r="Q19"/>
      <c r="R19"/>
      <c r="S19"/>
      <c r="T19"/>
      <c r="U19"/>
    </row>
    <row r="20" spans="1:21" ht="15" customHeight="1" x14ac:dyDescent="0.25">
      <c r="A20" s="199">
        <f>ROW()</f>
        <v>20</v>
      </c>
      <c r="B20" s="24"/>
      <c r="C20" s="60" t="s">
        <v>585</v>
      </c>
      <c r="D20" s="36"/>
      <c r="E20" s="24"/>
      <c r="F20" s="36"/>
      <c r="G20" s="24"/>
      <c r="H20" s="36"/>
      <c r="I20" s="235"/>
      <c r="J20" s="234"/>
      <c r="K20"/>
      <c r="L20"/>
      <c r="M20"/>
      <c r="N20"/>
      <c r="O20"/>
      <c r="P20"/>
      <c r="Q20"/>
      <c r="R20"/>
      <c r="S20"/>
      <c r="T20"/>
      <c r="U20"/>
    </row>
    <row r="21" spans="1:21" ht="15" customHeight="1" x14ac:dyDescent="0.2">
      <c r="A21" s="199">
        <f>ROW()</f>
        <v>21</v>
      </c>
      <c r="B21" s="24"/>
      <c r="C21" s="60" t="s">
        <v>17</v>
      </c>
      <c r="D21" s="36"/>
      <c r="E21" s="24"/>
      <c r="F21" s="36"/>
      <c r="G21" s="24"/>
      <c r="H21" s="36"/>
      <c r="I21" s="235"/>
      <c r="J21" s="234"/>
      <c r="K21"/>
      <c r="L21"/>
      <c r="M21"/>
      <c r="N21"/>
      <c r="O21"/>
      <c r="P21"/>
      <c r="Q21"/>
      <c r="R21"/>
      <c r="S21"/>
      <c r="T21"/>
      <c r="U21"/>
    </row>
    <row r="22" spans="1:21" ht="15" customHeight="1" x14ac:dyDescent="0.2">
      <c r="A22" s="199">
        <f>ROW()</f>
        <v>22</v>
      </c>
      <c r="B22" s="24"/>
      <c r="C22" s="60" t="s">
        <v>18</v>
      </c>
      <c r="D22" s="36"/>
      <c r="E22" s="24"/>
      <c r="F22" s="36"/>
      <c r="G22" s="24"/>
      <c r="H22" s="36"/>
      <c r="I22" s="235"/>
      <c r="J22" s="234"/>
      <c r="K22"/>
      <c r="L22"/>
      <c r="M22"/>
      <c r="N22"/>
      <c r="O22"/>
      <c r="P22"/>
      <c r="Q22"/>
      <c r="R22"/>
      <c r="S22"/>
      <c r="T22"/>
      <c r="U22"/>
    </row>
    <row r="23" spans="1:21" ht="15" customHeight="1" x14ac:dyDescent="0.2">
      <c r="A23" s="199">
        <f>ROW()</f>
        <v>23</v>
      </c>
      <c r="B23" s="24"/>
      <c r="C23" s="60" t="s">
        <v>426</v>
      </c>
      <c r="D23" s="36"/>
      <c r="E23" s="24"/>
      <c r="F23" s="36"/>
      <c r="G23" s="24"/>
      <c r="H23" s="36"/>
      <c r="I23" s="235"/>
      <c r="J23" s="234"/>
      <c r="K23"/>
      <c r="L23"/>
      <c r="M23"/>
      <c r="N23"/>
      <c r="O23"/>
      <c r="P23"/>
      <c r="Q23"/>
      <c r="R23"/>
      <c r="S23"/>
      <c r="T23"/>
      <c r="U23"/>
    </row>
    <row r="24" spans="1:21" ht="15" customHeight="1" x14ac:dyDescent="0.2">
      <c r="A24" s="199">
        <f>ROW()</f>
        <v>24</v>
      </c>
      <c r="B24" s="24"/>
      <c r="C24" s="60" t="s">
        <v>143</v>
      </c>
      <c r="D24" s="96" t="str">
        <f>IF(D21,D22/D21,"Not defined")</f>
        <v>Not defined</v>
      </c>
      <c r="E24" s="24"/>
      <c r="F24" s="96" t="str">
        <f>IF(F21,F22/F21,"Not defined")</f>
        <v>Not defined</v>
      </c>
      <c r="G24" s="24"/>
      <c r="H24" s="96" t="str">
        <f>IF(H21,H22/H21,"Not defined")</f>
        <v>Not defined</v>
      </c>
      <c r="I24" s="235"/>
      <c r="J24" s="234"/>
      <c r="K24"/>
      <c r="L24"/>
      <c r="M24"/>
      <c r="N24"/>
      <c r="O24"/>
      <c r="P24"/>
      <c r="Q24"/>
      <c r="R24"/>
      <c r="S24"/>
      <c r="T24"/>
      <c r="U24"/>
    </row>
    <row r="25" spans="1:21" x14ac:dyDescent="0.2">
      <c r="A25" s="199">
        <f>ROW()</f>
        <v>25</v>
      </c>
      <c r="B25" s="24"/>
      <c r="C25" s="80" t="s">
        <v>637</v>
      </c>
      <c r="D25" s="24"/>
      <c r="E25" s="24"/>
      <c r="F25" s="24"/>
      <c r="G25" s="24"/>
      <c r="H25" s="24"/>
      <c r="I25" s="235"/>
      <c r="J25" s="234"/>
      <c r="K25"/>
      <c r="L25"/>
      <c r="M25"/>
      <c r="N25"/>
      <c r="O25"/>
      <c r="P25"/>
      <c r="Q25"/>
      <c r="R25"/>
      <c r="S25"/>
      <c r="T25"/>
      <c r="U25"/>
    </row>
    <row r="26" spans="1:21" ht="30" customHeight="1" x14ac:dyDescent="0.2">
      <c r="A26" s="199">
        <f>ROW()</f>
        <v>26</v>
      </c>
      <c r="B26" s="24"/>
      <c r="C26" s="170" t="s">
        <v>249</v>
      </c>
      <c r="D26" s="24"/>
      <c r="E26" s="24"/>
      <c r="F26" s="24"/>
      <c r="G26" s="24"/>
      <c r="H26" s="24"/>
      <c r="I26" s="235"/>
      <c r="J26" s="234"/>
      <c r="K26"/>
      <c r="L26"/>
      <c r="M26"/>
      <c r="N26"/>
      <c r="O26"/>
      <c r="P26"/>
      <c r="Q26"/>
      <c r="R26"/>
      <c r="S26"/>
      <c r="T26"/>
      <c r="U26"/>
    </row>
    <row r="27" spans="1:21" ht="15" customHeight="1" x14ac:dyDescent="0.2">
      <c r="A27" s="199">
        <f>ROW()</f>
        <v>27</v>
      </c>
      <c r="B27" s="24"/>
      <c r="C27" s="464" t="s">
        <v>26</v>
      </c>
      <c r="D27" s="24"/>
      <c r="E27" s="24"/>
      <c r="F27" s="24"/>
      <c r="G27" s="24"/>
      <c r="H27" s="24"/>
      <c r="I27" s="235"/>
      <c r="J27" s="234"/>
      <c r="K27"/>
      <c r="L27"/>
      <c r="M27"/>
      <c r="N27"/>
      <c r="O27"/>
      <c r="P27"/>
      <c r="Q27"/>
      <c r="R27"/>
      <c r="S27"/>
      <c r="T27"/>
      <c r="U27"/>
    </row>
    <row r="28" spans="1:21" ht="15" customHeight="1" x14ac:dyDescent="0.2">
      <c r="A28" s="199">
        <f>ROW()</f>
        <v>28</v>
      </c>
      <c r="B28" s="24"/>
      <c r="C28" s="464"/>
      <c r="D28" s="95"/>
      <c r="E28" s="188"/>
      <c r="F28" s="188"/>
      <c r="G28" s="188"/>
      <c r="H28" s="188"/>
      <c r="I28" s="235"/>
      <c r="J28" s="234"/>
      <c r="K28"/>
      <c r="L28"/>
      <c r="M28"/>
      <c r="N28"/>
      <c r="O28"/>
      <c r="P28"/>
      <c r="Q28"/>
      <c r="R28"/>
      <c r="S28"/>
      <c r="T28"/>
      <c r="U28"/>
    </row>
    <row r="29" spans="1:21" ht="15" customHeight="1" x14ac:dyDescent="0.25">
      <c r="A29" s="199">
        <f>ROW()</f>
        <v>29</v>
      </c>
      <c r="B29" s="24"/>
      <c r="C29" s="60" t="s">
        <v>583</v>
      </c>
      <c r="D29" s="36"/>
      <c r="E29" s="188"/>
      <c r="F29" s="188"/>
      <c r="G29" s="188"/>
      <c r="H29" s="188"/>
      <c r="I29" s="235"/>
      <c r="J29" s="234"/>
      <c r="K29"/>
      <c r="L29"/>
      <c r="M29"/>
      <c r="N29"/>
      <c r="O29"/>
      <c r="P29"/>
      <c r="Q29"/>
      <c r="R29"/>
      <c r="S29"/>
      <c r="T29"/>
      <c r="U29"/>
    </row>
    <row r="30" spans="1:21" ht="15" customHeight="1" x14ac:dyDescent="0.2">
      <c r="A30" s="199">
        <f>ROW()</f>
        <v>30</v>
      </c>
      <c r="B30" s="24"/>
      <c r="C30" s="60" t="s">
        <v>142</v>
      </c>
      <c r="D30" s="36"/>
      <c r="E30" s="188"/>
      <c r="F30" s="188"/>
      <c r="G30" s="188"/>
      <c r="H30" s="188"/>
      <c r="I30" s="235"/>
      <c r="J30" s="234"/>
      <c r="K30"/>
      <c r="L30"/>
      <c r="M30"/>
      <c r="N30"/>
      <c r="O30"/>
      <c r="P30"/>
      <c r="Q30"/>
      <c r="R30"/>
      <c r="S30"/>
      <c r="T30"/>
      <c r="U30"/>
    </row>
    <row r="31" spans="1:21" ht="15" customHeight="1" x14ac:dyDescent="0.2">
      <c r="A31" s="199">
        <f>ROW()</f>
        <v>31</v>
      </c>
      <c r="B31" s="24"/>
      <c r="C31" s="60" t="s">
        <v>19</v>
      </c>
      <c r="D31" s="36"/>
      <c r="E31" s="188"/>
      <c r="F31" s="188"/>
      <c r="G31" s="188"/>
      <c r="H31" s="188"/>
      <c r="I31" s="235"/>
      <c r="J31" s="234"/>
      <c r="K31"/>
      <c r="L31"/>
      <c r="M31"/>
      <c r="N31"/>
      <c r="O31"/>
      <c r="P31"/>
      <c r="Q31"/>
      <c r="R31"/>
      <c r="S31"/>
      <c r="T31"/>
      <c r="U31"/>
    </row>
    <row r="32" spans="1:21" ht="15" customHeight="1" x14ac:dyDescent="0.2">
      <c r="A32" s="199">
        <f>ROW()</f>
        <v>32</v>
      </c>
      <c r="B32" s="24"/>
      <c r="C32" s="60" t="s">
        <v>426</v>
      </c>
      <c r="D32" s="36"/>
      <c r="E32" s="188"/>
      <c r="F32" s="188"/>
      <c r="G32" s="188"/>
      <c r="H32" s="188"/>
      <c r="I32" s="235"/>
      <c r="J32" s="234"/>
      <c r="K32"/>
      <c r="L32"/>
      <c r="M32"/>
      <c r="N32"/>
      <c r="O32"/>
      <c r="P32"/>
      <c r="Q32"/>
      <c r="R32"/>
      <c r="S32"/>
      <c r="T32"/>
      <c r="U32"/>
    </row>
    <row r="33" spans="1:21" ht="15" customHeight="1" x14ac:dyDescent="0.25">
      <c r="A33" s="199">
        <f>ROW()</f>
        <v>33</v>
      </c>
      <c r="B33" s="24"/>
      <c r="C33" s="60" t="s">
        <v>584</v>
      </c>
      <c r="D33" s="209" t="str">
        <f>IF(D29,100*D32/D29,"Not defined")</f>
        <v>Not defined</v>
      </c>
      <c r="E33" s="188"/>
      <c r="F33" s="188"/>
      <c r="G33" s="188"/>
      <c r="H33" s="188"/>
      <c r="I33" s="235"/>
      <c r="J33" s="234"/>
      <c r="K33"/>
      <c r="L33"/>
      <c r="M33"/>
      <c r="N33"/>
      <c r="O33"/>
      <c r="P33"/>
      <c r="Q33"/>
      <c r="R33"/>
      <c r="S33"/>
      <c r="T33"/>
      <c r="U33"/>
    </row>
    <row r="34" spans="1:21" ht="15" customHeight="1" x14ac:dyDescent="0.2">
      <c r="A34" s="199">
        <f>ROW()</f>
        <v>34</v>
      </c>
      <c r="B34" s="24"/>
      <c r="C34" s="60" t="s">
        <v>143</v>
      </c>
      <c r="D34" s="96" t="str">
        <f>IF(D31,D32/D31,"Not defined")</f>
        <v>Not defined</v>
      </c>
      <c r="E34" s="188"/>
      <c r="F34" s="188"/>
      <c r="G34" s="188"/>
      <c r="H34" s="188"/>
      <c r="I34" s="235"/>
      <c r="J34" s="234"/>
      <c r="K34"/>
      <c r="L34"/>
      <c r="M34"/>
      <c r="N34"/>
      <c r="O34"/>
      <c r="P34"/>
      <c r="Q34"/>
      <c r="R34"/>
      <c r="S34"/>
      <c r="T34"/>
      <c r="U34"/>
    </row>
    <row r="35" spans="1:21" ht="15" customHeight="1" x14ac:dyDescent="0.2">
      <c r="A35" s="199">
        <f>ROW()</f>
        <v>35</v>
      </c>
      <c r="B35" s="24"/>
      <c r="C35" s="80" t="s">
        <v>528</v>
      </c>
      <c r="D35" s="24"/>
      <c r="E35" s="24"/>
      <c r="F35" s="24"/>
      <c r="G35" s="24"/>
      <c r="H35" s="24"/>
      <c r="I35" s="235"/>
      <c r="J35" s="234"/>
      <c r="K35"/>
      <c r="L35"/>
      <c r="M35"/>
      <c r="N35"/>
      <c r="O35"/>
      <c r="P35"/>
      <c r="Q35"/>
      <c r="R35"/>
      <c r="S35"/>
      <c r="T35"/>
      <c r="U35"/>
    </row>
    <row r="36" spans="1:21" ht="30" customHeight="1" x14ac:dyDescent="0.2">
      <c r="A36" s="199">
        <f>ROW()</f>
        <v>36</v>
      </c>
      <c r="B36" s="24"/>
      <c r="C36" s="170" t="s">
        <v>211</v>
      </c>
      <c r="D36" s="24"/>
      <c r="E36" s="24"/>
      <c r="F36" s="24"/>
      <c r="G36" s="24"/>
      <c r="H36" s="24"/>
      <c r="I36" s="235"/>
      <c r="J36" s="234"/>
      <c r="K36"/>
      <c r="L36"/>
      <c r="M36"/>
      <c r="N36"/>
      <c r="O36"/>
      <c r="P36"/>
      <c r="Q36"/>
      <c r="R36"/>
      <c r="S36"/>
      <c r="T36"/>
      <c r="U36"/>
    </row>
    <row r="37" spans="1:21" ht="15" customHeight="1" x14ac:dyDescent="0.2">
      <c r="A37" s="199">
        <f>ROW()</f>
        <v>37</v>
      </c>
      <c r="B37" s="24"/>
      <c r="C37" s="60" t="s">
        <v>27</v>
      </c>
      <c r="D37" s="95"/>
      <c r="E37" s="24"/>
      <c r="F37" s="95"/>
      <c r="G37" s="24"/>
      <c r="H37" s="24"/>
      <c r="I37" s="235"/>
      <c r="J37" s="234"/>
      <c r="K37"/>
      <c r="L37"/>
      <c r="M37"/>
      <c r="N37"/>
      <c r="O37"/>
      <c r="P37"/>
      <c r="Q37"/>
      <c r="R37"/>
      <c r="S37"/>
      <c r="T37"/>
      <c r="U37"/>
    </row>
    <row r="38" spans="1:21" ht="15" customHeight="1" x14ac:dyDescent="0.2">
      <c r="A38" s="199">
        <f>ROW()</f>
        <v>38</v>
      </c>
      <c r="B38" s="24"/>
      <c r="C38" s="60" t="s">
        <v>358</v>
      </c>
      <c r="D38" s="24"/>
      <c r="E38" s="24"/>
      <c r="F38" s="24"/>
      <c r="G38" s="24"/>
      <c r="H38" s="24"/>
      <c r="I38" s="235"/>
      <c r="J38" s="234"/>
      <c r="K38"/>
      <c r="L38"/>
      <c r="M38"/>
      <c r="N38"/>
      <c r="O38"/>
      <c r="P38"/>
      <c r="Q38"/>
      <c r="R38"/>
      <c r="S38"/>
      <c r="T38"/>
      <c r="U38"/>
    </row>
    <row r="39" spans="1:21" ht="15" customHeight="1" x14ac:dyDescent="0.25">
      <c r="A39" s="199">
        <f>ROW()</f>
        <v>39</v>
      </c>
      <c r="B39" s="24"/>
      <c r="C39" s="87" t="s">
        <v>583</v>
      </c>
      <c r="D39" s="36"/>
      <c r="E39" s="24"/>
      <c r="F39" s="36"/>
      <c r="G39" s="24"/>
      <c r="H39" s="24"/>
      <c r="I39" s="235"/>
      <c r="J39" s="234"/>
      <c r="K39"/>
      <c r="L39"/>
      <c r="M39"/>
      <c r="N39"/>
      <c r="O39"/>
      <c r="P39"/>
      <c r="Q39"/>
      <c r="R39"/>
      <c r="S39"/>
      <c r="T39"/>
      <c r="U39"/>
    </row>
    <row r="40" spans="1:21" ht="15" customHeight="1" x14ac:dyDescent="0.2">
      <c r="A40" s="199">
        <f>ROW()</f>
        <v>40</v>
      </c>
      <c r="B40" s="24"/>
      <c r="C40" s="87" t="s">
        <v>144</v>
      </c>
      <c r="D40" s="36"/>
      <c r="E40" s="24"/>
      <c r="F40" s="36"/>
      <c r="G40" s="24"/>
      <c r="H40" s="24"/>
      <c r="I40" s="235"/>
      <c r="J40" s="234"/>
      <c r="K40"/>
      <c r="L40"/>
      <c r="M40"/>
      <c r="N40"/>
      <c r="O40"/>
      <c r="P40"/>
      <c r="Q40"/>
      <c r="R40"/>
      <c r="S40"/>
      <c r="T40"/>
      <c r="U40"/>
    </row>
    <row r="41" spans="1:21" ht="15" customHeight="1" x14ac:dyDescent="0.2">
      <c r="A41" s="199">
        <f>ROW()</f>
        <v>41</v>
      </c>
      <c r="B41" s="24"/>
      <c r="C41" s="87" t="s">
        <v>19</v>
      </c>
      <c r="D41" s="36"/>
      <c r="E41" s="24"/>
      <c r="F41" s="36"/>
      <c r="G41" s="24"/>
      <c r="H41" s="24"/>
      <c r="I41" s="235"/>
      <c r="J41" s="234"/>
      <c r="K41"/>
      <c r="L41"/>
      <c r="M41"/>
      <c r="N41"/>
      <c r="O41"/>
      <c r="P41"/>
      <c r="Q41"/>
      <c r="R41"/>
      <c r="S41"/>
      <c r="T41"/>
      <c r="U41"/>
    </row>
    <row r="42" spans="1:21" ht="15" customHeight="1" x14ac:dyDescent="0.2">
      <c r="A42" s="199">
        <f>ROW()</f>
        <v>42</v>
      </c>
      <c r="B42" s="24"/>
      <c r="C42" s="60" t="s">
        <v>426</v>
      </c>
      <c r="D42" s="36"/>
      <c r="E42" s="24"/>
      <c r="F42" s="36"/>
      <c r="G42" s="24"/>
      <c r="H42" s="24"/>
      <c r="I42" s="235"/>
      <c r="J42" s="234"/>
      <c r="K42"/>
      <c r="L42"/>
      <c r="M42"/>
      <c r="N42"/>
      <c r="O42"/>
      <c r="P42"/>
      <c r="Q42"/>
      <c r="R42"/>
      <c r="S42"/>
      <c r="T42"/>
      <c r="U42"/>
    </row>
    <row r="43" spans="1:21" ht="15" customHeight="1" x14ac:dyDescent="0.25">
      <c r="A43" s="199">
        <f>ROW()</f>
        <v>43</v>
      </c>
      <c r="B43" s="24"/>
      <c r="C43" s="60" t="s">
        <v>584</v>
      </c>
      <c r="D43" s="209" t="str">
        <f>IF(D39,100*D42/D39,"Not defined")</f>
        <v>Not defined</v>
      </c>
      <c r="E43" s="24"/>
      <c r="F43" s="209" t="str">
        <f>IF(F39,100*F42/F39,"Not defined")</f>
        <v>Not defined</v>
      </c>
      <c r="G43" s="24"/>
      <c r="H43" s="24"/>
      <c r="I43" s="235"/>
      <c r="J43" s="234"/>
      <c r="K43"/>
      <c r="L43"/>
      <c r="M43"/>
      <c r="N43"/>
      <c r="O43"/>
      <c r="P43"/>
      <c r="Q43"/>
      <c r="R43"/>
      <c r="S43"/>
      <c r="T43"/>
      <c r="U43"/>
    </row>
    <row r="44" spans="1:21" ht="15" customHeight="1" x14ac:dyDescent="0.2">
      <c r="A44" s="199">
        <f>ROW()</f>
        <v>44</v>
      </c>
      <c r="B44" s="24"/>
      <c r="C44" s="60" t="s">
        <v>143</v>
      </c>
      <c r="D44" s="96" t="str">
        <f>IF(D41,D42/D41,"Not defined")</f>
        <v>Not defined</v>
      </c>
      <c r="E44" s="24"/>
      <c r="F44" s="96" t="str">
        <f>IF(F41,F42/F41,"Not defined")</f>
        <v>Not defined</v>
      </c>
      <c r="G44" s="24"/>
      <c r="H44" s="24"/>
      <c r="I44" s="235"/>
      <c r="J44" s="234"/>
      <c r="K44"/>
      <c r="L44"/>
      <c r="M44"/>
      <c r="N44"/>
      <c r="O44"/>
      <c r="P44"/>
      <c r="Q44"/>
      <c r="R44"/>
      <c r="S44"/>
      <c r="T44"/>
      <c r="U44"/>
    </row>
    <row r="45" spans="1:21" ht="15" customHeight="1" x14ac:dyDescent="0.2">
      <c r="A45" s="199">
        <f>ROW()</f>
        <v>45</v>
      </c>
      <c r="B45" s="24"/>
      <c r="C45" s="60" t="s">
        <v>357</v>
      </c>
      <c r="D45" s="24"/>
      <c r="E45" s="24"/>
      <c r="F45" s="24"/>
      <c r="G45" s="24"/>
      <c r="H45" s="24"/>
      <c r="I45" s="235"/>
      <c r="J45" s="234"/>
      <c r="K45"/>
      <c r="L45"/>
      <c r="M45"/>
      <c r="N45"/>
      <c r="O45"/>
      <c r="P45"/>
      <c r="Q45"/>
      <c r="R45"/>
      <c r="S45"/>
      <c r="T45"/>
      <c r="U45"/>
    </row>
    <row r="46" spans="1:21" ht="15" customHeight="1" x14ac:dyDescent="0.25">
      <c r="A46" s="199">
        <f>ROW()</f>
        <v>46</v>
      </c>
      <c r="B46" s="24"/>
      <c r="C46" s="87" t="s">
        <v>583</v>
      </c>
      <c r="D46" s="36"/>
      <c r="E46" s="24"/>
      <c r="F46" s="24"/>
      <c r="G46" s="24"/>
      <c r="H46" s="24"/>
      <c r="I46" s="235"/>
      <c r="J46" s="234"/>
      <c r="K46"/>
      <c r="L46"/>
      <c r="M46"/>
      <c r="N46"/>
      <c r="O46"/>
      <c r="P46"/>
      <c r="Q46"/>
      <c r="R46"/>
      <c r="S46"/>
      <c r="T46"/>
      <c r="U46"/>
    </row>
    <row r="47" spans="1:21" ht="15" customHeight="1" x14ac:dyDescent="0.2">
      <c r="A47" s="199">
        <f>ROW()</f>
        <v>47</v>
      </c>
      <c r="B47" s="24"/>
      <c r="C47" s="87" t="s">
        <v>144</v>
      </c>
      <c r="D47" s="36"/>
      <c r="E47" s="24"/>
      <c r="F47" s="24"/>
      <c r="G47" s="24"/>
      <c r="H47" s="24"/>
      <c r="I47" s="235"/>
      <c r="J47" s="234"/>
      <c r="K47"/>
      <c r="L47"/>
      <c r="M47"/>
      <c r="N47"/>
      <c r="O47"/>
      <c r="P47"/>
      <c r="Q47"/>
      <c r="R47"/>
      <c r="S47"/>
      <c r="T47"/>
      <c r="U47"/>
    </row>
    <row r="48" spans="1:21" ht="15" customHeight="1" x14ac:dyDescent="0.2">
      <c r="A48" s="199">
        <f>ROW()</f>
        <v>48</v>
      </c>
      <c r="B48" s="24"/>
      <c r="C48" s="87" t="s">
        <v>20</v>
      </c>
      <c r="D48" s="36"/>
      <c r="E48" s="24"/>
      <c r="F48" s="24"/>
      <c r="G48" s="24"/>
      <c r="H48" s="24"/>
      <c r="I48" s="235"/>
      <c r="J48" s="234"/>
      <c r="K48"/>
      <c r="L48"/>
      <c r="M48"/>
      <c r="N48"/>
      <c r="O48"/>
      <c r="P48"/>
      <c r="Q48"/>
      <c r="R48"/>
      <c r="S48"/>
      <c r="T48"/>
      <c r="U48"/>
    </row>
    <row r="49" spans="1:21" ht="15" customHeight="1" x14ac:dyDescent="0.2">
      <c r="A49" s="199">
        <f>ROW()</f>
        <v>49</v>
      </c>
      <c r="B49" s="24"/>
      <c r="C49" s="465" t="s">
        <v>601</v>
      </c>
      <c r="D49" s="24"/>
      <c r="E49" s="24"/>
      <c r="F49" s="24"/>
      <c r="G49" s="24"/>
      <c r="H49" s="24"/>
      <c r="I49" s="235"/>
      <c r="J49" s="234"/>
      <c r="K49"/>
      <c r="L49"/>
      <c r="M49"/>
      <c r="N49"/>
      <c r="O49"/>
      <c r="P49"/>
      <c r="Q49"/>
      <c r="R49"/>
      <c r="S49"/>
      <c r="T49"/>
      <c r="U49"/>
    </row>
    <row r="50" spans="1:21" ht="15" customHeight="1" x14ac:dyDescent="0.2">
      <c r="A50" s="199">
        <f>ROW()</f>
        <v>50</v>
      </c>
      <c r="B50" s="24"/>
      <c r="C50" s="465"/>
      <c r="D50" s="36"/>
      <c r="E50" s="24"/>
      <c r="F50" s="24"/>
      <c r="G50" s="24"/>
      <c r="H50" s="24"/>
      <c r="I50" s="235"/>
      <c r="J50" s="234"/>
      <c r="K50"/>
      <c r="L50"/>
      <c r="M50"/>
      <c r="N50"/>
      <c r="O50"/>
      <c r="P50"/>
      <c r="Q50"/>
      <c r="R50"/>
      <c r="S50"/>
      <c r="T50"/>
      <c r="U50"/>
    </row>
    <row r="51" spans="1:21" ht="15" customHeight="1" x14ac:dyDescent="0.25">
      <c r="A51" s="199">
        <f>ROW()</f>
        <v>51</v>
      </c>
      <c r="B51" s="24"/>
      <c r="C51" s="60" t="s">
        <v>584</v>
      </c>
      <c r="D51" s="209" t="str">
        <f>IF(D46,100*D50/D46,"Not defined")</f>
        <v>Not defined</v>
      </c>
      <c r="E51" s="24"/>
      <c r="F51" s="24"/>
      <c r="G51" s="24"/>
      <c r="H51" s="24"/>
      <c r="I51" s="235"/>
      <c r="J51" s="234"/>
      <c r="K51"/>
      <c r="L51"/>
      <c r="M51"/>
      <c r="N51"/>
      <c r="O51"/>
      <c r="P51"/>
      <c r="Q51"/>
      <c r="R51"/>
      <c r="S51"/>
      <c r="T51"/>
      <c r="U51"/>
    </row>
    <row r="52" spans="1:21" ht="15" customHeight="1" x14ac:dyDescent="0.2">
      <c r="A52" s="199">
        <f>ROW()</f>
        <v>52</v>
      </c>
      <c r="B52" s="24"/>
      <c r="C52" s="60" t="s">
        <v>143</v>
      </c>
      <c r="D52" s="96" t="str">
        <f>IF(D48,D50/D48,"Not defined")</f>
        <v>Not defined</v>
      </c>
      <c r="E52" s="24"/>
      <c r="F52" s="24"/>
      <c r="G52" s="24"/>
      <c r="H52" s="24"/>
      <c r="I52" s="235"/>
      <c r="J52" s="234"/>
      <c r="K52"/>
      <c r="L52"/>
      <c r="M52"/>
      <c r="N52"/>
      <c r="O52"/>
      <c r="P52"/>
      <c r="Q52"/>
      <c r="R52"/>
      <c r="S52"/>
      <c r="T52"/>
      <c r="U52"/>
    </row>
    <row r="53" spans="1:21" x14ac:dyDescent="0.2">
      <c r="A53" s="199">
        <f>ROW()</f>
        <v>53</v>
      </c>
      <c r="B53" s="24"/>
      <c r="C53" s="80" t="s">
        <v>528</v>
      </c>
      <c r="D53" s="24"/>
      <c r="E53" s="24"/>
      <c r="F53" s="24"/>
      <c r="G53" s="24"/>
      <c r="H53" s="24"/>
      <c r="I53" s="235"/>
      <c r="J53" s="234"/>
      <c r="K53"/>
      <c r="L53"/>
      <c r="M53"/>
      <c r="N53"/>
      <c r="O53"/>
      <c r="P53"/>
      <c r="Q53"/>
      <c r="R53"/>
      <c r="S53"/>
      <c r="T53"/>
      <c r="U53"/>
    </row>
    <row r="54" spans="1:21" ht="12.75" customHeight="1" x14ac:dyDescent="0.2">
      <c r="A54" s="200">
        <f>ROW()</f>
        <v>54</v>
      </c>
      <c r="B54" s="39"/>
      <c r="C54" s="39"/>
      <c r="D54" s="39"/>
      <c r="E54" s="39"/>
      <c r="F54" s="39"/>
      <c r="G54" s="39"/>
      <c r="H54" s="39"/>
      <c r="I54" s="236" t="s">
        <v>572</v>
      </c>
      <c r="J54" s="234"/>
      <c r="K54"/>
      <c r="L54"/>
      <c r="M54"/>
      <c r="N54"/>
      <c r="O54"/>
      <c r="P54"/>
      <c r="Q54"/>
      <c r="R54"/>
      <c r="S54"/>
      <c r="T54"/>
      <c r="U54"/>
    </row>
    <row r="55" spans="1:21" customFormat="1" ht="16.5" customHeight="1" x14ac:dyDescent="0.2"/>
    <row r="56" spans="1:21" s="11" customFormat="1" ht="12.75" customHeight="1" x14ac:dyDescent="0.2">
      <c r="A56" s="15"/>
      <c r="B56" s="16"/>
      <c r="C56" s="16"/>
      <c r="D56" s="16"/>
      <c r="E56" s="16"/>
      <c r="F56" s="16"/>
      <c r="G56" s="16"/>
      <c r="H56" s="16"/>
      <c r="I56" s="233"/>
      <c r="J56" s="234"/>
      <c r="K56"/>
      <c r="L56"/>
      <c r="M56"/>
      <c r="N56"/>
      <c r="O56"/>
      <c r="P56"/>
      <c r="Q56"/>
      <c r="R56"/>
      <c r="S56"/>
      <c r="T56"/>
      <c r="U56"/>
    </row>
    <row r="57" spans="1:21" s="11" customFormat="1" ht="16.5" customHeight="1" x14ac:dyDescent="0.25">
      <c r="A57" s="56"/>
      <c r="B57" s="57"/>
      <c r="C57" s="177" t="s">
        <v>191</v>
      </c>
      <c r="D57" s="379" t="str">
        <f>IF(NOT(ISBLANK('Annual CoverSheet'!$C$8)),'Annual CoverSheet'!$C$8,"")</f>
        <v>Airport Company</v>
      </c>
      <c r="E57" s="379"/>
      <c r="F57" s="379"/>
      <c r="G57" s="379"/>
      <c r="H57" s="379"/>
      <c r="I57" s="192"/>
      <c r="J57" s="234"/>
      <c r="K57"/>
      <c r="L57"/>
      <c r="M57"/>
      <c r="N57"/>
      <c r="O57"/>
      <c r="P57"/>
      <c r="Q57"/>
      <c r="R57"/>
      <c r="S57"/>
      <c r="T57"/>
      <c r="U57"/>
    </row>
    <row r="58" spans="1:21" s="11" customFormat="1" ht="16.5" customHeight="1" x14ac:dyDescent="0.25">
      <c r="A58" s="56"/>
      <c r="B58" s="57"/>
      <c r="C58" s="177" t="s">
        <v>192</v>
      </c>
      <c r="D58" s="380">
        <f>IF(ISNUMBER('Annual CoverSheet'!$C$12),'Annual CoverSheet'!$C$12,"")</f>
        <v>40633</v>
      </c>
      <c r="E58" s="380"/>
      <c r="F58" s="380"/>
      <c r="G58" s="380"/>
      <c r="H58" s="380"/>
      <c r="I58" s="192"/>
      <c r="J58" s="234"/>
      <c r="K58"/>
      <c r="L58"/>
      <c r="M58"/>
      <c r="N58"/>
      <c r="O58"/>
      <c r="P58"/>
      <c r="Q58"/>
      <c r="R58"/>
      <c r="S58"/>
      <c r="T58"/>
      <c r="U58"/>
    </row>
    <row r="59" spans="1:21" s="8" customFormat="1" ht="20.25" customHeight="1" x14ac:dyDescent="0.25">
      <c r="A59" s="185" t="s">
        <v>456</v>
      </c>
      <c r="B59" s="19"/>
      <c r="C59" s="19"/>
      <c r="D59" s="19"/>
      <c r="E59" s="19"/>
      <c r="F59" s="19"/>
      <c r="G59" s="19"/>
      <c r="H59" s="19"/>
      <c r="I59" s="191"/>
      <c r="J59" s="234"/>
      <c r="K59"/>
      <c r="L59"/>
      <c r="M59"/>
      <c r="N59"/>
      <c r="O59"/>
      <c r="P59"/>
      <c r="Q59"/>
      <c r="R59"/>
      <c r="S59"/>
      <c r="T59"/>
      <c r="U59"/>
    </row>
    <row r="60" spans="1:21" s="11" customFormat="1" ht="12.75" customHeight="1" x14ac:dyDescent="0.2">
      <c r="A60" s="198" t="s">
        <v>589</v>
      </c>
      <c r="B60" s="22" t="s">
        <v>686</v>
      </c>
      <c r="C60" s="57"/>
      <c r="D60" s="57"/>
      <c r="E60" s="57"/>
      <c r="F60" s="57"/>
      <c r="G60" s="57"/>
      <c r="H60" s="57"/>
      <c r="I60" s="192"/>
      <c r="J60" s="234"/>
      <c r="K60"/>
      <c r="L60"/>
      <c r="M60"/>
      <c r="N60"/>
      <c r="O60"/>
      <c r="P60"/>
      <c r="Q60"/>
      <c r="R60"/>
      <c r="S60"/>
      <c r="T60"/>
      <c r="U60"/>
    </row>
    <row r="61" spans="1:21" ht="39.950000000000003" customHeight="1" x14ac:dyDescent="0.2">
      <c r="A61" s="199">
        <f>ROW()</f>
        <v>61</v>
      </c>
      <c r="B61" s="24"/>
      <c r="C61" s="24"/>
      <c r="D61" s="42" t="s">
        <v>224</v>
      </c>
      <c r="E61" s="42"/>
      <c r="F61" s="42" t="s">
        <v>223</v>
      </c>
      <c r="G61" s="42"/>
      <c r="H61" s="42" t="s">
        <v>602</v>
      </c>
      <c r="I61" s="235"/>
      <c r="J61" s="234"/>
      <c r="K61"/>
      <c r="L61"/>
      <c r="M61"/>
      <c r="N61"/>
      <c r="O61"/>
      <c r="P61"/>
      <c r="Q61"/>
      <c r="R61"/>
      <c r="S61"/>
      <c r="T61"/>
      <c r="U61"/>
    </row>
    <row r="62" spans="1:21" ht="15" customHeight="1" x14ac:dyDescent="0.2">
      <c r="A62" s="199">
        <f>ROW()</f>
        <v>62</v>
      </c>
      <c r="B62" s="24"/>
      <c r="C62" s="170" t="s">
        <v>250</v>
      </c>
      <c r="D62" s="24"/>
      <c r="E62" s="24"/>
      <c r="F62" s="24"/>
      <c r="G62" s="24"/>
      <c r="H62" s="24"/>
      <c r="I62" s="235"/>
      <c r="J62" s="234"/>
      <c r="K62"/>
      <c r="L62"/>
      <c r="M62"/>
      <c r="N62"/>
      <c r="O62"/>
      <c r="P62"/>
      <c r="Q62"/>
      <c r="R62"/>
      <c r="S62"/>
      <c r="T62"/>
      <c r="U62"/>
    </row>
    <row r="63" spans="1:21" ht="15" customHeight="1" x14ac:dyDescent="0.2">
      <c r="A63" s="199">
        <f>ROW()</f>
        <v>63</v>
      </c>
      <c r="B63" s="24"/>
      <c r="C63" s="464" t="s">
        <v>28</v>
      </c>
      <c r="D63" s="24"/>
      <c r="E63" s="24"/>
      <c r="F63" s="24"/>
      <c r="G63" s="24"/>
      <c r="H63" s="24"/>
      <c r="I63" s="235"/>
      <c r="J63" s="234"/>
      <c r="K63"/>
      <c r="L63"/>
      <c r="M63"/>
      <c r="N63"/>
      <c r="O63"/>
      <c r="P63"/>
      <c r="Q63"/>
      <c r="R63"/>
      <c r="S63"/>
      <c r="T63"/>
      <c r="U63"/>
    </row>
    <row r="64" spans="1:21" ht="15" customHeight="1" x14ac:dyDescent="0.2">
      <c r="A64" s="199">
        <f>ROW()</f>
        <v>64</v>
      </c>
      <c r="B64" s="24"/>
      <c r="C64" s="464"/>
      <c r="D64" s="95"/>
      <c r="E64" s="24"/>
      <c r="F64" s="95"/>
      <c r="G64" s="24"/>
      <c r="H64" s="24"/>
      <c r="I64" s="235"/>
      <c r="J64" s="234"/>
      <c r="K64"/>
      <c r="L64"/>
      <c r="M64"/>
      <c r="N64"/>
      <c r="O64"/>
      <c r="P64"/>
      <c r="Q64"/>
      <c r="R64"/>
      <c r="S64"/>
      <c r="T64"/>
      <c r="U64"/>
    </row>
    <row r="65" spans="1:21" ht="15" customHeight="1" x14ac:dyDescent="0.25">
      <c r="A65" s="199">
        <f>ROW()</f>
        <v>65</v>
      </c>
      <c r="B65" s="24"/>
      <c r="C65" s="60" t="s">
        <v>583</v>
      </c>
      <c r="D65" s="36"/>
      <c r="E65" s="24"/>
      <c r="F65" s="36"/>
      <c r="G65" s="24"/>
      <c r="H65" s="24"/>
      <c r="I65" s="235"/>
      <c r="J65" s="234"/>
      <c r="K65"/>
      <c r="L65"/>
      <c r="M65"/>
      <c r="N65"/>
      <c r="O65"/>
      <c r="P65"/>
      <c r="Q65"/>
      <c r="R65"/>
      <c r="S65"/>
      <c r="T65"/>
      <c r="U65"/>
    </row>
    <row r="66" spans="1:21" ht="15" customHeight="1" x14ac:dyDescent="0.2">
      <c r="A66" s="199">
        <f>ROW()</f>
        <v>66</v>
      </c>
      <c r="B66" s="24"/>
      <c r="C66" s="60" t="s">
        <v>426</v>
      </c>
      <c r="D66" s="36"/>
      <c r="E66" s="24"/>
      <c r="F66" s="36"/>
      <c r="G66" s="24"/>
      <c r="H66" s="24"/>
      <c r="I66" s="235"/>
      <c r="J66" s="234"/>
      <c r="K66"/>
      <c r="L66"/>
      <c r="M66"/>
      <c r="N66"/>
      <c r="O66"/>
      <c r="P66"/>
      <c r="Q66"/>
      <c r="R66"/>
      <c r="S66"/>
      <c r="T66"/>
      <c r="U66"/>
    </row>
    <row r="67" spans="1:21" ht="15" customHeight="1" x14ac:dyDescent="0.25">
      <c r="A67" s="199">
        <f>ROW()</f>
        <v>67</v>
      </c>
      <c r="B67" s="24"/>
      <c r="C67" s="60" t="s">
        <v>584</v>
      </c>
      <c r="D67" s="209" t="str">
        <f>IF(D65,100*D66/D65,"Not defined")</f>
        <v>Not defined</v>
      </c>
      <c r="E67" s="24"/>
      <c r="F67" s="209" t="str">
        <f>IF(F65,100*F66/F65,"Not defined")</f>
        <v>Not defined</v>
      </c>
      <c r="G67" s="24"/>
      <c r="H67" s="24"/>
      <c r="I67" s="235"/>
      <c r="J67" s="234"/>
      <c r="K67"/>
      <c r="L67"/>
      <c r="M67"/>
      <c r="N67"/>
      <c r="O67"/>
      <c r="P67"/>
      <c r="Q67"/>
      <c r="R67"/>
      <c r="S67"/>
      <c r="T67"/>
      <c r="U67"/>
    </row>
    <row r="68" spans="1:21" ht="30" customHeight="1" x14ac:dyDescent="0.2">
      <c r="A68" s="199">
        <f>ROW()</f>
        <v>68</v>
      </c>
      <c r="B68" s="24"/>
      <c r="C68" s="170" t="s">
        <v>359</v>
      </c>
      <c r="D68" s="24"/>
      <c r="E68" s="24"/>
      <c r="F68" s="24"/>
      <c r="G68" s="24"/>
      <c r="H68" s="24"/>
      <c r="I68" s="235"/>
      <c r="J68" s="234"/>
      <c r="K68"/>
      <c r="L68"/>
      <c r="M68"/>
      <c r="N68"/>
      <c r="O68"/>
      <c r="P68"/>
      <c r="Q68"/>
      <c r="R68"/>
      <c r="S68"/>
      <c r="T68"/>
      <c r="U68"/>
    </row>
    <row r="69" spans="1:21" ht="15" customHeight="1" x14ac:dyDescent="0.2">
      <c r="A69" s="199">
        <f>ROW()</f>
        <v>69</v>
      </c>
      <c r="B69" s="24"/>
      <c r="C69" s="60" t="s">
        <v>29</v>
      </c>
      <c r="D69" s="95"/>
      <c r="E69" s="24"/>
      <c r="F69" s="95"/>
      <c r="G69" s="24"/>
      <c r="H69" s="24"/>
      <c r="I69" s="235"/>
      <c r="J69" s="234"/>
      <c r="K69"/>
      <c r="L69"/>
      <c r="M69"/>
      <c r="N69"/>
      <c r="O69"/>
      <c r="P69"/>
      <c r="Q69"/>
      <c r="R69"/>
      <c r="S69"/>
      <c r="T69"/>
      <c r="U69"/>
    </row>
    <row r="70" spans="1:21" ht="15" customHeight="1" x14ac:dyDescent="0.25">
      <c r="A70" s="199">
        <f>ROW()</f>
        <v>70</v>
      </c>
      <c r="B70" s="24"/>
      <c r="C70" s="60" t="s">
        <v>583</v>
      </c>
      <c r="D70" s="36"/>
      <c r="E70" s="24"/>
      <c r="F70" s="36"/>
      <c r="G70" s="24"/>
      <c r="H70" s="24"/>
      <c r="I70" s="235"/>
      <c r="J70" s="234"/>
      <c r="K70"/>
      <c r="L70"/>
      <c r="M70"/>
      <c r="N70"/>
      <c r="O70"/>
      <c r="P70"/>
      <c r="Q70"/>
      <c r="R70"/>
      <c r="S70"/>
      <c r="T70"/>
      <c r="U70"/>
    </row>
    <row r="71" spans="1:21" ht="15" customHeight="1" x14ac:dyDescent="0.2">
      <c r="A71" s="199">
        <f>ROW()</f>
        <v>71</v>
      </c>
      <c r="B71" s="24"/>
      <c r="C71" s="60" t="s">
        <v>356</v>
      </c>
      <c r="D71" s="36"/>
      <c r="E71" s="24"/>
      <c r="F71" s="36"/>
      <c r="G71" s="24"/>
      <c r="H71" s="24"/>
      <c r="I71" s="235"/>
      <c r="J71" s="234"/>
      <c r="K71"/>
      <c r="L71"/>
      <c r="M71"/>
      <c r="N71"/>
      <c r="O71"/>
      <c r="P71"/>
      <c r="Q71"/>
      <c r="R71"/>
      <c r="S71"/>
      <c r="T71"/>
      <c r="U71"/>
    </row>
    <row r="72" spans="1:21" ht="15" customHeight="1" x14ac:dyDescent="0.2">
      <c r="A72" s="199">
        <f>ROW()</f>
        <v>72</v>
      </c>
      <c r="B72" s="24"/>
      <c r="C72" s="60" t="s">
        <v>426</v>
      </c>
      <c r="D72" s="36"/>
      <c r="E72" s="24"/>
      <c r="F72" s="36"/>
      <c r="G72" s="24"/>
      <c r="H72" s="24"/>
      <c r="I72" s="235"/>
      <c r="J72" s="234"/>
      <c r="K72"/>
      <c r="L72"/>
      <c r="M72"/>
      <c r="N72"/>
      <c r="O72"/>
      <c r="P72"/>
      <c r="Q72"/>
      <c r="R72"/>
      <c r="S72"/>
      <c r="T72"/>
      <c r="U72"/>
    </row>
    <row r="73" spans="1:21" ht="15" customHeight="1" x14ac:dyDescent="0.25">
      <c r="A73" s="199">
        <f>ROW()</f>
        <v>73</v>
      </c>
      <c r="B73" s="24"/>
      <c r="C73" s="60" t="s">
        <v>584</v>
      </c>
      <c r="D73" s="209" t="str">
        <f>IF(D70,100*D72/D70,"Not defined")</f>
        <v>Not defined</v>
      </c>
      <c r="E73" s="24"/>
      <c r="F73" s="209" t="str">
        <f>IF(F70,100*F72/F70,"Not defined")</f>
        <v>Not defined</v>
      </c>
      <c r="G73" s="24"/>
      <c r="H73" s="24"/>
      <c r="I73" s="235"/>
      <c r="J73" s="234"/>
      <c r="K73"/>
      <c r="L73"/>
      <c r="M73"/>
      <c r="N73"/>
      <c r="O73"/>
      <c r="P73"/>
      <c r="Q73"/>
      <c r="R73"/>
      <c r="S73"/>
      <c r="T73"/>
      <c r="U73"/>
    </row>
    <row r="74" spans="1:21" ht="15" customHeight="1" x14ac:dyDescent="0.2">
      <c r="A74" s="199">
        <f>ROW()</f>
        <v>74</v>
      </c>
      <c r="B74" s="24"/>
      <c r="C74" s="60" t="s">
        <v>145</v>
      </c>
      <c r="D74" s="210" t="str">
        <f>IF(D71,D72/D71,"Not defined")</f>
        <v>Not defined</v>
      </c>
      <c r="E74" s="24"/>
      <c r="F74" s="210" t="str">
        <f>IF(F71,F72/F71,"Not defined")</f>
        <v>Not defined</v>
      </c>
      <c r="G74" s="24"/>
      <c r="H74" s="24"/>
      <c r="I74" s="235"/>
      <c r="J74" s="234"/>
      <c r="K74"/>
      <c r="L74"/>
      <c r="M74"/>
      <c r="N74"/>
      <c r="O74"/>
      <c r="P74"/>
      <c r="Q74"/>
      <c r="R74"/>
      <c r="S74"/>
      <c r="T74"/>
      <c r="U74"/>
    </row>
    <row r="75" spans="1:21" ht="30" customHeight="1" x14ac:dyDescent="0.2">
      <c r="A75" s="199">
        <f>ROW()</f>
        <v>75</v>
      </c>
      <c r="B75" s="24"/>
      <c r="C75" s="169" t="s">
        <v>355</v>
      </c>
      <c r="D75" s="24"/>
      <c r="E75" s="24"/>
      <c r="F75" s="24"/>
      <c r="G75" s="24"/>
      <c r="H75" s="24"/>
      <c r="I75" s="235"/>
      <c r="J75" s="234"/>
      <c r="K75"/>
      <c r="L75"/>
      <c r="M75"/>
      <c r="N75"/>
      <c r="O75"/>
      <c r="P75"/>
      <c r="Q75"/>
      <c r="R75"/>
      <c r="S75"/>
      <c r="T75"/>
      <c r="U75"/>
    </row>
    <row r="76" spans="1:21" ht="30" customHeight="1" x14ac:dyDescent="0.2">
      <c r="A76" s="199">
        <f>ROW()</f>
        <v>76</v>
      </c>
      <c r="B76" s="24"/>
      <c r="C76" s="170" t="s">
        <v>252</v>
      </c>
      <c r="D76" s="24"/>
      <c r="E76" s="24"/>
      <c r="F76" s="24"/>
      <c r="G76" s="24"/>
      <c r="H76" s="24"/>
      <c r="I76" s="235"/>
      <c r="J76" s="234"/>
      <c r="K76"/>
      <c r="L76"/>
      <c r="M76"/>
      <c r="N76"/>
      <c r="O76"/>
      <c r="P76"/>
      <c r="Q76"/>
      <c r="R76"/>
      <c r="S76"/>
      <c r="T76"/>
      <c r="U76"/>
    </row>
    <row r="77" spans="1:21" ht="15" customHeight="1" x14ac:dyDescent="0.2">
      <c r="A77" s="199">
        <f>ROW()</f>
        <v>77</v>
      </c>
      <c r="B77" s="24"/>
      <c r="C77" s="464" t="s">
        <v>30</v>
      </c>
      <c r="D77" s="24"/>
      <c r="E77" s="24"/>
      <c r="F77" s="24"/>
      <c r="G77" s="24"/>
      <c r="H77" s="24"/>
      <c r="I77" s="235"/>
      <c r="J77" s="234"/>
      <c r="K77"/>
      <c r="L77"/>
      <c r="M77"/>
      <c r="N77"/>
      <c r="O77"/>
      <c r="P77"/>
      <c r="Q77"/>
      <c r="R77"/>
      <c r="S77"/>
      <c r="T77"/>
      <c r="U77"/>
    </row>
    <row r="78" spans="1:21" ht="15" customHeight="1" x14ac:dyDescent="0.2">
      <c r="A78" s="199">
        <f>ROW()</f>
        <v>78</v>
      </c>
      <c r="B78" s="24"/>
      <c r="C78" s="464"/>
      <c r="D78" s="95"/>
      <c r="E78" s="24"/>
      <c r="F78" s="95"/>
      <c r="G78" s="24"/>
      <c r="H78" s="95"/>
      <c r="I78" s="235"/>
      <c r="J78" s="234"/>
      <c r="K78"/>
      <c r="L78"/>
      <c r="M78"/>
      <c r="N78"/>
      <c r="O78"/>
      <c r="P78"/>
      <c r="Q78"/>
      <c r="R78"/>
      <c r="S78"/>
      <c r="T78"/>
      <c r="U78"/>
    </row>
    <row r="79" spans="1:21" ht="15" customHeight="1" x14ac:dyDescent="0.25">
      <c r="A79" s="199">
        <f>ROW()</f>
        <v>79</v>
      </c>
      <c r="B79" s="24"/>
      <c r="C79" s="60" t="s">
        <v>583</v>
      </c>
      <c r="D79" s="36"/>
      <c r="E79" s="24"/>
      <c r="F79" s="36"/>
      <c r="G79" s="24"/>
      <c r="H79" s="36"/>
      <c r="I79" s="235"/>
      <c r="J79" s="234"/>
      <c r="K79"/>
      <c r="L79"/>
      <c r="M79"/>
      <c r="N79"/>
      <c r="O79"/>
      <c r="P79"/>
      <c r="Q79"/>
      <c r="R79"/>
      <c r="S79"/>
      <c r="T79"/>
      <c r="U79"/>
    </row>
    <row r="80" spans="1:21" ht="15" customHeight="1" x14ac:dyDescent="0.2">
      <c r="A80" s="199">
        <f>ROW()</f>
        <v>80</v>
      </c>
      <c r="B80" s="24"/>
      <c r="C80" s="60" t="s">
        <v>426</v>
      </c>
      <c r="D80" s="36"/>
      <c r="E80" s="24"/>
      <c r="F80" s="36"/>
      <c r="G80" s="24"/>
      <c r="H80" s="36"/>
      <c r="I80" s="235"/>
      <c r="J80" s="234"/>
      <c r="K80"/>
      <c r="L80"/>
      <c r="M80"/>
      <c r="N80"/>
      <c r="O80"/>
      <c r="P80"/>
      <c r="Q80"/>
      <c r="R80"/>
      <c r="S80"/>
      <c r="T80"/>
      <c r="U80"/>
    </row>
    <row r="81" spans="1:21" ht="15" customHeight="1" x14ac:dyDescent="0.25">
      <c r="A81" s="199">
        <f>ROW()</f>
        <v>81</v>
      </c>
      <c r="B81" s="24"/>
      <c r="C81" s="60" t="s">
        <v>584</v>
      </c>
      <c r="D81" s="209" t="str">
        <f>IF(D79,100*D80/D79,"Not defined")</f>
        <v>Not defined</v>
      </c>
      <c r="E81" s="24"/>
      <c r="F81" s="209" t="str">
        <f>IF(F79,100*F80/F79,"Not defined")</f>
        <v>Not defined</v>
      </c>
      <c r="G81" s="24"/>
      <c r="H81" s="209" t="str">
        <f>IF(H79,100*H80/H79,"Not defined")</f>
        <v>Not defined</v>
      </c>
      <c r="I81" s="235"/>
      <c r="J81" s="234"/>
      <c r="K81"/>
      <c r="L81"/>
      <c r="M81"/>
      <c r="N81"/>
      <c r="O81"/>
      <c r="P81"/>
      <c r="Q81"/>
      <c r="R81"/>
      <c r="S81"/>
      <c r="T81"/>
      <c r="U81"/>
    </row>
    <row r="82" spans="1:21" ht="30" customHeight="1" x14ac:dyDescent="0.2">
      <c r="A82" s="199">
        <f>ROW()</f>
        <v>82</v>
      </c>
      <c r="B82" s="24"/>
      <c r="C82" s="170" t="s">
        <v>254</v>
      </c>
      <c r="D82" s="24"/>
      <c r="E82" s="24"/>
      <c r="F82" s="24"/>
      <c r="G82" s="24"/>
      <c r="H82" s="24"/>
      <c r="I82" s="235"/>
      <c r="J82" s="234"/>
      <c r="K82"/>
      <c r="L82"/>
      <c r="M82"/>
      <c r="N82"/>
      <c r="O82"/>
      <c r="P82"/>
      <c r="Q82"/>
      <c r="R82"/>
      <c r="S82"/>
      <c r="T82"/>
      <c r="U82"/>
    </row>
    <row r="83" spans="1:21" ht="15" customHeight="1" x14ac:dyDescent="0.2">
      <c r="A83" s="199">
        <f>ROW()</f>
        <v>83</v>
      </c>
      <c r="B83" s="24"/>
      <c r="C83" s="464" t="s">
        <v>31</v>
      </c>
      <c r="D83" s="24"/>
      <c r="E83" s="24"/>
      <c r="F83" s="24"/>
      <c r="G83" s="24"/>
      <c r="H83" s="24"/>
      <c r="I83" s="235"/>
      <c r="J83" s="234"/>
      <c r="K83"/>
      <c r="L83"/>
      <c r="M83"/>
      <c r="N83"/>
      <c r="O83"/>
      <c r="P83"/>
      <c r="Q83"/>
      <c r="R83"/>
      <c r="S83"/>
      <c r="T83"/>
      <c r="U83"/>
    </row>
    <row r="84" spans="1:21" ht="15" customHeight="1" x14ac:dyDescent="0.2">
      <c r="A84" s="199">
        <f>ROW()</f>
        <v>84</v>
      </c>
      <c r="B84" s="24"/>
      <c r="C84" s="464"/>
      <c r="D84" s="95"/>
      <c r="E84" s="24"/>
      <c r="F84" s="24"/>
      <c r="G84" s="24"/>
      <c r="H84" s="24"/>
      <c r="I84" s="235"/>
      <c r="J84" s="234"/>
      <c r="K84"/>
      <c r="L84"/>
      <c r="M84"/>
      <c r="N84"/>
      <c r="O84"/>
      <c r="P84"/>
      <c r="Q84"/>
      <c r="R84"/>
      <c r="S84"/>
      <c r="T84"/>
      <c r="U84"/>
    </row>
    <row r="85" spans="1:21" ht="15" customHeight="1" x14ac:dyDescent="0.25">
      <c r="A85" s="199">
        <f>ROW()</f>
        <v>85</v>
      </c>
      <c r="B85" s="24"/>
      <c r="C85" s="60" t="s">
        <v>583</v>
      </c>
      <c r="D85" s="36"/>
      <c r="E85" s="24"/>
      <c r="F85" s="24"/>
      <c r="G85" s="24"/>
      <c r="H85" s="24"/>
      <c r="I85" s="235"/>
      <c r="J85" s="234"/>
      <c r="K85"/>
      <c r="L85"/>
      <c r="M85"/>
      <c r="N85"/>
      <c r="O85"/>
      <c r="P85"/>
      <c r="Q85"/>
      <c r="R85"/>
      <c r="S85"/>
      <c r="T85"/>
      <c r="U85"/>
    </row>
    <row r="86" spans="1:21" ht="15" customHeight="1" x14ac:dyDescent="0.2">
      <c r="A86" s="199">
        <f>ROW()</f>
        <v>86</v>
      </c>
      <c r="B86" s="24"/>
      <c r="C86" s="60" t="s">
        <v>146</v>
      </c>
      <c r="D86" s="36"/>
      <c r="E86" s="24"/>
      <c r="F86" s="24"/>
      <c r="G86" s="24"/>
      <c r="H86" s="24"/>
      <c r="I86" s="235"/>
      <c r="J86" s="234"/>
      <c r="K86"/>
      <c r="L86"/>
      <c r="M86"/>
      <c r="N86"/>
      <c r="O86"/>
      <c r="P86"/>
      <c r="Q86"/>
      <c r="R86"/>
      <c r="S86"/>
      <c r="T86"/>
      <c r="U86"/>
    </row>
    <row r="87" spans="1:21" ht="15" customHeight="1" x14ac:dyDescent="0.2">
      <c r="A87" s="199">
        <f>ROW()</f>
        <v>87</v>
      </c>
      <c r="B87" s="24"/>
      <c r="C87" s="60" t="s">
        <v>19</v>
      </c>
      <c r="D87" s="36"/>
      <c r="E87" s="24"/>
      <c r="F87" s="24"/>
      <c r="G87" s="24"/>
      <c r="H87" s="24"/>
      <c r="I87" s="235"/>
      <c r="J87" s="234"/>
      <c r="K87"/>
      <c r="L87"/>
      <c r="M87"/>
      <c r="N87"/>
      <c r="O87"/>
      <c r="P87"/>
      <c r="Q87"/>
      <c r="R87"/>
      <c r="S87"/>
      <c r="T87"/>
      <c r="U87"/>
    </row>
    <row r="88" spans="1:21" ht="15" customHeight="1" x14ac:dyDescent="0.2">
      <c r="A88" s="199">
        <f>ROW()</f>
        <v>88</v>
      </c>
      <c r="B88" s="24"/>
      <c r="C88" s="60" t="s">
        <v>426</v>
      </c>
      <c r="D88" s="36"/>
      <c r="E88" s="24"/>
      <c r="F88" s="24"/>
      <c r="G88" s="24"/>
      <c r="H88" s="24"/>
      <c r="I88" s="235"/>
      <c r="J88" s="234"/>
      <c r="K88"/>
      <c r="L88"/>
      <c r="M88"/>
      <c r="N88"/>
      <c r="O88"/>
      <c r="P88"/>
      <c r="Q88"/>
      <c r="R88"/>
      <c r="S88"/>
      <c r="T88"/>
      <c r="U88"/>
    </row>
    <row r="89" spans="1:21" ht="15" customHeight="1" x14ac:dyDescent="0.25">
      <c r="A89" s="199">
        <f>ROW()</f>
        <v>89</v>
      </c>
      <c r="B89" s="24"/>
      <c r="C89" s="60" t="s">
        <v>584</v>
      </c>
      <c r="D89" s="209" t="str">
        <f>IF(D85,100*D88/D85,"Not defined")</f>
        <v>Not defined</v>
      </c>
      <c r="E89" s="24"/>
      <c r="F89" s="24"/>
      <c r="G89" s="24"/>
      <c r="H89" s="24"/>
      <c r="I89" s="235"/>
      <c r="J89" s="234"/>
      <c r="K89"/>
      <c r="L89"/>
      <c r="M89"/>
      <c r="N89"/>
      <c r="O89"/>
      <c r="P89"/>
      <c r="Q89"/>
      <c r="R89"/>
      <c r="S89"/>
      <c r="T89"/>
      <c r="U89"/>
    </row>
    <row r="90" spans="1:21" ht="15" customHeight="1" x14ac:dyDescent="0.2">
      <c r="A90" s="199">
        <f>ROW()</f>
        <v>90</v>
      </c>
      <c r="B90" s="24"/>
      <c r="C90" s="60" t="s">
        <v>143</v>
      </c>
      <c r="D90" s="96" t="str">
        <f>IF(D87,D88/D87,"Not defined")</f>
        <v>Not defined</v>
      </c>
      <c r="E90" s="24"/>
      <c r="F90" s="24"/>
      <c r="G90" s="24"/>
      <c r="H90" s="24"/>
      <c r="I90" s="235"/>
      <c r="J90" s="234"/>
      <c r="K90"/>
      <c r="L90"/>
      <c r="M90"/>
      <c r="N90"/>
      <c r="O90"/>
      <c r="P90"/>
      <c r="Q90"/>
      <c r="R90"/>
      <c r="S90"/>
      <c r="T90"/>
      <c r="U90"/>
    </row>
    <row r="91" spans="1:21" x14ac:dyDescent="0.2">
      <c r="A91" s="199">
        <f>ROW()</f>
        <v>91</v>
      </c>
      <c r="B91" s="24"/>
      <c r="C91" s="80" t="s">
        <v>528</v>
      </c>
      <c r="D91" s="24"/>
      <c r="E91" s="24"/>
      <c r="F91" s="24"/>
      <c r="G91" s="24"/>
      <c r="H91" s="24"/>
      <c r="I91" s="235"/>
      <c r="J91" s="234"/>
      <c r="K91"/>
      <c r="L91"/>
      <c r="M91"/>
      <c r="N91"/>
      <c r="O91"/>
      <c r="P91"/>
      <c r="Q91"/>
      <c r="R91"/>
      <c r="S91"/>
      <c r="T91"/>
      <c r="U91"/>
    </row>
    <row r="92" spans="1:21" ht="30" customHeight="1" x14ac:dyDescent="0.2">
      <c r="A92" s="199">
        <f>ROW()</f>
        <v>92</v>
      </c>
      <c r="B92" s="24"/>
      <c r="C92" s="170" t="s">
        <v>253</v>
      </c>
      <c r="D92" s="24"/>
      <c r="E92" s="24"/>
      <c r="F92" s="24"/>
      <c r="G92" s="24"/>
      <c r="H92" s="24"/>
      <c r="I92" s="235"/>
      <c r="J92" s="234"/>
      <c r="K92"/>
      <c r="L92"/>
      <c r="M92"/>
      <c r="N92"/>
      <c r="O92"/>
      <c r="P92"/>
      <c r="Q92"/>
      <c r="R92"/>
      <c r="S92"/>
      <c r="T92"/>
      <c r="U92"/>
    </row>
    <row r="93" spans="1:21" ht="15" customHeight="1" x14ac:dyDescent="0.2">
      <c r="A93" s="199">
        <f>ROW()</f>
        <v>93</v>
      </c>
      <c r="B93" s="24"/>
      <c r="C93" s="464" t="s">
        <v>32</v>
      </c>
      <c r="D93" s="24"/>
      <c r="E93" s="24"/>
      <c r="F93" s="24"/>
      <c r="G93" s="24"/>
      <c r="H93" s="24"/>
      <c r="I93" s="235"/>
      <c r="J93" s="234"/>
      <c r="K93"/>
      <c r="L93"/>
      <c r="M93"/>
      <c r="N93"/>
      <c r="O93"/>
      <c r="P93"/>
      <c r="Q93"/>
      <c r="R93"/>
      <c r="S93"/>
      <c r="T93"/>
      <c r="U93"/>
    </row>
    <row r="94" spans="1:21" ht="15" customHeight="1" x14ac:dyDescent="0.2">
      <c r="A94" s="199">
        <f>ROW()</f>
        <v>94</v>
      </c>
      <c r="B94" s="24"/>
      <c r="C94" s="464"/>
      <c r="D94" s="95"/>
      <c r="E94" s="24"/>
      <c r="F94" s="95"/>
      <c r="G94" s="24"/>
      <c r="H94" s="95"/>
      <c r="I94" s="235"/>
      <c r="J94" s="234"/>
      <c r="K94"/>
      <c r="L94"/>
      <c r="M94"/>
      <c r="N94"/>
      <c r="O94"/>
      <c r="P94"/>
      <c r="Q94"/>
      <c r="R94"/>
      <c r="S94"/>
      <c r="T94"/>
      <c r="U94"/>
    </row>
    <row r="95" spans="1:21" ht="15" customHeight="1" x14ac:dyDescent="0.25">
      <c r="A95" s="199">
        <f>ROW()</f>
        <v>95</v>
      </c>
      <c r="B95" s="24"/>
      <c r="C95" s="60" t="s">
        <v>583</v>
      </c>
      <c r="D95" s="36"/>
      <c r="E95" s="24"/>
      <c r="F95" s="36"/>
      <c r="G95" s="24"/>
      <c r="H95" s="36"/>
      <c r="I95" s="235"/>
      <c r="J95" s="234"/>
      <c r="K95"/>
      <c r="L95"/>
      <c r="M95"/>
      <c r="N95"/>
      <c r="O95"/>
      <c r="P95"/>
      <c r="Q95"/>
      <c r="R95"/>
      <c r="S95"/>
      <c r="T95"/>
      <c r="U95"/>
    </row>
    <row r="96" spans="1:21" ht="15" customHeight="1" x14ac:dyDescent="0.2">
      <c r="A96" s="199">
        <f>ROW()</f>
        <v>96</v>
      </c>
      <c r="B96" s="24"/>
      <c r="C96" s="60" t="s">
        <v>426</v>
      </c>
      <c r="D96" s="36"/>
      <c r="E96" s="24"/>
      <c r="F96" s="36"/>
      <c r="G96" s="24"/>
      <c r="H96" s="36"/>
      <c r="I96" s="235"/>
      <c r="J96" s="234"/>
      <c r="K96"/>
      <c r="L96"/>
      <c r="M96"/>
      <c r="N96"/>
      <c r="O96"/>
      <c r="P96"/>
      <c r="Q96"/>
      <c r="R96"/>
      <c r="S96"/>
      <c r="T96"/>
      <c r="U96"/>
    </row>
    <row r="97" spans="1:21" ht="15" customHeight="1" x14ac:dyDescent="0.25">
      <c r="A97" s="199">
        <f>ROW()</f>
        <v>97</v>
      </c>
      <c r="B97" s="24"/>
      <c r="C97" s="60" t="s">
        <v>584</v>
      </c>
      <c r="D97" s="209" t="str">
        <f>IF(D95,100*D96/D95,"Not defined")</f>
        <v>Not defined</v>
      </c>
      <c r="E97" s="24"/>
      <c r="F97" s="209" t="str">
        <f>IF(F95,100*F96/F95,"Not defined")</f>
        <v>Not defined</v>
      </c>
      <c r="G97" s="24"/>
      <c r="H97" s="209" t="str">
        <f>IF(H95,100*H96/H95,"Not defined")</f>
        <v>Not defined</v>
      </c>
      <c r="I97" s="235"/>
      <c r="J97" s="234"/>
      <c r="K97"/>
      <c r="L97"/>
      <c r="M97"/>
      <c r="N97"/>
      <c r="O97"/>
      <c r="P97"/>
      <c r="Q97"/>
      <c r="R97"/>
      <c r="S97"/>
      <c r="T97"/>
      <c r="U97"/>
    </row>
    <row r="98" spans="1:21" ht="30" customHeight="1" x14ac:dyDescent="0.2">
      <c r="A98" s="199">
        <f>ROW()</f>
        <v>98</v>
      </c>
      <c r="B98" s="24"/>
      <c r="C98" s="170" t="s">
        <v>212</v>
      </c>
      <c r="D98" s="24"/>
      <c r="E98" s="24"/>
      <c r="F98" s="24"/>
      <c r="G98" s="24"/>
      <c r="H98" s="24"/>
      <c r="I98" s="235"/>
      <c r="J98" s="234"/>
      <c r="K98"/>
      <c r="L98"/>
      <c r="M98"/>
      <c r="N98"/>
      <c r="O98"/>
      <c r="P98"/>
      <c r="Q98"/>
      <c r="R98"/>
      <c r="S98"/>
      <c r="T98"/>
      <c r="U98"/>
    </row>
    <row r="99" spans="1:21" ht="15" customHeight="1" x14ac:dyDescent="0.2">
      <c r="A99" s="199">
        <f>ROW()</f>
        <v>99</v>
      </c>
      <c r="B99" s="24"/>
      <c r="C99" s="60" t="s">
        <v>33</v>
      </c>
      <c r="D99" s="95"/>
      <c r="E99" s="24"/>
      <c r="F99" s="95"/>
      <c r="G99" s="24"/>
      <c r="H99" s="24"/>
      <c r="I99" s="235"/>
      <c r="J99" s="234"/>
      <c r="K99"/>
      <c r="L99"/>
      <c r="M99"/>
      <c r="N99"/>
      <c r="O99"/>
      <c r="P99"/>
      <c r="Q99"/>
      <c r="R99"/>
      <c r="S99"/>
      <c r="T99"/>
      <c r="U99"/>
    </row>
    <row r="100" spans="1:21" ht="15" customHeight="1" x14ac:dyDescent="0.25">
      <c r="A100" s="199">
        <f>ROW()</f>
        <v>100</v>
      </c>
      <c r="B100" s="24"/>
      <c r="C100" s="60" t="s">
        <v>583</v>
      </c>
      <c r="D100" s="36"/>
      <c r="E100" s="24"/>
      <c r="F100" s="36"/>
      <c r="G100" s="24"/>
      <c r="H100" s="24"/>
      <c r="I100" s="235"/>
      <c r="J100" s="234"/>
      <c r="K100"/>
      <c r="L100"/>
      <c r="M100"/>
      <c r="N100"/>
      <c r="O100"/>
      <c r="P100"/>
      <c r="Q100"/>
      <c r="R100"/>
      <c r="S100"/>
      <c r="T100"/>
      <c r="U100"/>
    </row>
    <row r="101" spans="1:21" ht="15" customHeight="1" x14ac:dyDescent="0.2">
      <c r="A101" s="199">
        <f>ROW()</f>
        <v>101</v>
      </c>
      <c r="B101" s="24"/>
      <c r="C101" s="60" t="s">
        <v>255</v>
      </c>
      <c r="D101" s="36"/>
      <c r="E101" s="24"/>
      <c r="F101" s="36"/>
      <c r="G101" s="24"/>
      <c r="H101" s="24"/>
      <c r="I101" s="235"/>
      <c r="J101" s="234"/>
      <c r="K101"/>
      <c r="L101"/>
      <c r="M101"/>
      <c r="N101"/>
      <c r="O101"/>
      <c r="P101"/>
      <c r="Q101"/>
      <c r="R101"/>
      <c r="S101"/>
      <c r="T101"/>
      <c r="U101"/>
    </row>
    <row r="102" spans="1:21" ht="15" customHeight="1" x14ac:dyDescent="0.2">
      <c r="A102" s="199">
        <f>ROW()</f>
        <v>102</v>
      </c>
      <c r="B102" s="24"/>
      <c r="C102" s="60" t="s">
        <v>21</v>
      </c>
      <c r="D102" s="36"/>
      <c r="E102" s="24"/>
      <c r="F102" s="36"/>
      <c r="G102" s="24"/>
      <c r="H102" s="24"/>
      <c r="I102" s="235"/>
      <c r="J102" s="234"/>
      <c r="K102"/>
      <c r="L102"/>
      <c r="M102"/>
      <c r="N102"/>
      <c r="O102"/>
      <c r="P102"/>
      <c r="Q102"/>
      <c r="R102"/>
      <c r="S102"/>
      <c r="T102"/>
      <c r="U102"/>
    </row>
    <row r="103" spans="1:21" ht="15" customHeight="1" x14ac:dyDescent="0.2">
      <c r="A103" s="199">
        <f>ROW()</f>
        <v>103</v>
      </c>
      <c r="B103" s="24"/>
      <c r="C103" s="60" t="s">
        <v>18</v>
      </c>
      <c r="D103" s="36"/>
      <c r="E103" s="24"/>
      <c r="F103" s="36"/>
      <c r="G103" s="24"/>
      <c r="H103" s="24"/>
      <c r="I103" s="235"/>
      <c r="J103" s="234"/>
      <c r="K103"/>
      <c r="L103"/>
      <c r="M103"/>
      <c r="N103"/>
      <c r="O103"/>
      <c r="P103"/>
      <c r="Q103"/>
      <c r="R103"/>
      <c r="S103"/>
      <c r="T103"/>
      <c r="U103"/>
    </row>
    <row r="104" spans="1:21" ht="15" customHeight="1" x14ac:dyDescent="0.2">
      <c r="A104" s="199">
        <f>ROW()</f>
        <v>104</v>
      </c>
      <c r="B104" s="24"/>
      <c r="C104" s="60" t="s">
        <v>426</v>
      </c>
      <c r="D104" s="36"/>
      <c r="E104" s="24"/>
      <c r="F104" s="36"/>
      <c r="G104" s="24"/>
      <c r="H104" s="24"/>
      <c r="I104" s="235"/>
      <c r="J104" s="234"/>
      <c r="K104"/>
      <c r="L104"/>
      <c r="M104"/>
      <c r="N104"/>
      <c r="O104"/>
      <c r="P104"/>
      <c r="Q104"/>
      <c r="R104"/>
      <c r="S104"/>
      <c r="T104"/>
      <c r="U104"/>
    </row>
    <row r="105" spans="1:21" ht="15" customHeight="1" x14ac:dyDescent="0.2">
      <c r="A105" s="199">
        <f>ROW()</f>
        <v>105</v>
      </c>
      <c r="B105" s="24"/>
      <c r="C105" s="60" t="s">
        <v>143</v>
      </c>
      <c r="D105" s="96" t="str">
        <f>IF(D102,D103/D102,"Not defined")</f>
        <v>Not defined</v>
      </c>
      <c r="E105" s="24"/>
      <c r="F105" s="96" t="str">
        <f>IF(F102,F103/F102,"Not defined")</f>
        <v>Not defined</v>
      </c>
      <c r="G105" s="24"/>
      <c r="H105" s="24"/>
      <c r="I105" s="235"/>
      <c r="J105" s="234"/>
      <c r="K105"/>
      <c r="L105"/>
      <c r="M105"/>
      <c r="N105"/>
      <c r="O105"/>
      <c r="P105"/>
      <c r="Q105"/>
      <c r="R105"/>
      <c r="S105"/>
      <c r="T105"/>
      <c r="U105"/>
    </row>
    <row r="106" spans="1:21" ht="15" customHeight="1" x14ac:dyDescent="0.25">
      <c r="A106" s="199">
        <f>ROW()</f>
        <v>106</v>
      </c>
      <c r="B106" s="24"/>
      <c r="C106" s="60" t="s">
        <v>584</v>
      </c>
      <c r="D106" s="209" t="str">
        <f>IF(D100,100*D104/D100,"Not defined")</f>
        <v>Not defined</v>
      </c>
      <c r="E106" s="24"/>
      <c r="F106" s="209" t="str">
        <f>IF(F100,100*F104/F100,"Not defined")</f>
        <v>Not defined</v>
      </c>
      <c r="G106" s="24"/>
      <c r="H106" s="24"/>
      <c r="I106" s="235"/>
      <c r="J106" s="234"/>
      <c r="K106"/>
      <c r="L106"/>
      <c r="M106"/>
      <c r="N106"/>
      <c r="O106"/>
      <c r="P106"/>
      <c r="Q106"/>
      <c r="R106"/>
      <c r="S106"/>
      <c r="T106"/>
      <c r="U106"/>
    </row>
    <row r="107" spans="1:21" x14ac:dyDescent="0.2">
      <c r="A107" s="199">
        <f>ROW()</f>
        <v>107</v>
      </c>
      <c r="B107" s="24"/>
      <c r="C107" s="80" t="s">
        <v>637</v>
      </c>
      <c r="D107" s="24"/>
      <c r="E107" s="24"/>
      <c r="F107" s="24"/>
      <c r="G107" s="24"/>
      <c r="H107" s="24"/>
      <c r="I107" s="235"/>
      <c r="J107" s="234"/>
      <c r="K107"/>
      <c r="L107"/>
      <c r="M107"/>
      <c r="N107"/>
      <c r="O107"/>
      <c r="P107"/>
      <c r="Q107"/>
      <c r="R107"/>
      <c r="S107"/>
      <c r="T107"/>
      <c r="U107"/>
    </row>
    <row r="108" spans="1:21" ht="30" customHeight="1" x14ac:dyDescent="0.2">
      <c r="A108" s="199">
        <f>ROW()</f>
        <v>108</v>
      </c>
      <c r="B108" s="24"/>
      <c r="C108" s="170" t="s">
        <v>213</v>
      </c>
      <c r="D108" s="24"/>
      <c r="E108" s="24"/>
      <c r="F108" s="24"/>
      <c r="G108" s="24"/>
      <c r="H108" s="24"/>
      <c r="I108" s="235"/>
      <c r="J108" s="234"/>
      <c r="K108"/>
      <c r="L108"/>
      <c r="M108"/>
      <c r="N108"/>
      <c r="O108"/>
      <c r="P108"/>
      <c r="Q108"/>
      <c r="R108"/>
      <c r="S108"/>
      <c r="T108"/>
      <c r="U108"/>
    </row>
    <row r="109" spans="1:21" ht="15" customHeight="1" x14ac:dyDescent="0.2">
      <c r="A109" s="199">
        <f>ROW()</f>
        <v>109</v>
      </c>
      <c r="B109" s="24"/>
      <c r="C109" s="464" t="s">
        <v>34</v>
      </c>
      <c r="D109" s="24"/>
      <c r="E109" s="24"/>
      <c r="F109" s="24"/>
      <c r="G109" s="24"/>
      <c r="H109" s="24"/>
      <c r="I109" s="235"/>
      <c r="J109" s="234"/>
      <c r="K109"/>
      <c r="L109"/>
      <c r="M109"/>
      <c r="N109"/>
      <c r="O109"/>
      <c r="P109"/>
      <c r="Q109"/>
      <c r="R109"/>
      <c r="S109"/>
      <c r="T109"/>
      <c r="U109"/>
    </row>
    <row r="110" spans="1:21" ht="15" customHeight="1" x14ac:dyDescent="0.2">
      <c r="A110" s="199">
        <f>ROW()</f>
        <v>110</v>
      </c>
      <c r="B110" s="24"/>
      <c r="C110" s="464"/>
      <c r="D110" s="95"/>
      <c r="E110" s="24"/>
      <c r="F110" s="24"/>
      <c r="G110" s="24"/>
      <c r="H110" s="24"/>
      <c r="I110" s="235"/>
      <c r="J110" s="234"/>
      <c r="K110"/>
      <c r="L110"/>
      <c r="M110"/>
      <c r="N110"/>
      <c r="O110"/>
      <c r="P110"/>
      <c r="Q110"/>
      <c r="R110"/>
      <c r="S110"/>
      <c r="T110"/>
      <c r="U110"/>
    </row>
    <row r="111" spans="1:21" ht="15" customHeight="1" x14ac:dyDescent="0.25">
      <c r="A111" s="199">
        <f>ROW()</f>
        <v>111</v>
      </c>
      <c r="B111" s="24"/>
      <c r="C111" s="60" t="s">
        <v>583</v>
      </c>
      <c r="D111" s="36"/>
      <c r="E111" s="24"/>
      <c r="F111" s="24"/>
      <c r="G111" s="24"/>
      <c r="H111" s="24"/>
      <c r="I111" s="235"/>
      <c r="J111" s="234"/>
      <c r="K111"/>
      <c r="L111"/>
      <c r="M111"/>
      <c r="N111"/>
      <c r="O111"/>
      <c r="P111"/>
      <c r="Q111"/>
      <c r="R111"/>
      <c r="S111"/>
      <c r="T111"/>
      <c r="U111"/>
    </row>
    <row r="112" spans="1:21" ht="15" customHeight="1" x14ac:dyDescent="0.2">
      <c r="A112" s="199">
        <f>ROW()</f>
        <v>112</v>
      </c>
      <c r="B112" s="24"/>
      <c r="C112" s="463" t="s">
        <v>22</v>
      </c>
      <c r="D112" s="197"/>
      <c r="E112" s="24"/>
      <c r="F112" s="24"/>
      <c r="G112" s="24"/>
      <c r="H112" s="24"/>
      <c r="I112" s="235"/>
      <c r="J112" s="234"/>
      <c r="K112"/>
      <c r="L112"/>
      <c r="M112"/>
      <c r="N112"/>
      <c r="O112"/>
      <c r="P112"/>
      <c r="Q112"/>
      <c r="R112"/>
      <c r="S112"/>
      <c r="T112"/>
      <c r="U112"/>
    </row>
    <row r="113" spans="1:21" ht="12.75" customHeight="1" x14ac:dyDescent="0.2">
      <c r="A113" s="199">
        <f>ROW()</f>
        <v>113</v>
      </c>
      <c r="B113" s="24"/>
      <c r="C113" s="463"/>
      <c r="D113" s="24"/>
      <c r="E113" s="24"/>
      <c r="F113" s="24"/>
      <c r="G113" s="24"/>
      <c r="H113" s="24"/>
      <c r="I113" s="235"/>
      <c r="J113" s="234"/>
      <c r="K113"/>
      <c r="L113"/>
      <c r="M113"/>
      <c r="N113"/>
      <c r="O113"/>
      <c r="P113"/>
      <c r="Q113"/>
      <c r="R113"/>
      <c r="S113"/>
      <c r="T113"/>
      <c r="U113"/>
    </row>
    <row r="114" spans="1:21" ht="15" customHeight="1" x14ac:dyDescent="0.2">
      <c r="A114" s="199">
        <f>ROW()</f>
        <v>114</v>
      </c>
      <c r="B114" s="24"/>
      <c r="C114" s="60" t="s">
        <v>426</v>
      </c>
      <c r="D114" s="36"/>
      <c r="E114" s="24"/>
      <c r="F114" s="24"/>
      <c r="G114" s="24"/>
      <c r="H114" s="24"/>
      <c r="I114" s="235"/>
      <c r="J114" s="234"/>
      <c r="K114"/>
      <c r="L114"/>
      <c r="M114"/>
      <c r="N114"/>
      <c r="O114"/>
      <c r="P114"/>
      <c r="Q114"/>
      <c r="R114"/>
      <c r="S114"/>
      <c r="T114"/>
      <c r="U114"/>
    </row>
    <row r="115" spans="1:21" ht="15" customHeight="1" x14ac:dyDescent="0.2">
      <c r="A115" s="199">
        <f>ROW()</f>
        <v>115</v>
      </c>
      <c r="B115" s="24"/>
      <c r="C115" s="60" t="s">
        <v>143</v>
      </c>
      <c r="D115" s="96" t="str">
        <f>IF(D112,D114/D112,"Not defined")</f>
        <v>Not defined</v>
      </c>
      <c r="E115" s="24"/>
      <c r="F115" s="24"/>
      <c r="G115" s="24"/>
      <c r="H115" s="24"/>
      <c r="I115" s="235"/>
      <c r="J115" s="234"/>
      <c r="K115"/>
      <c r="L115"/>
      <c r="M115"/>
      <c r="N115"/>
      <c r="O115"/>
      <c r="P115"/>
      <c r="Q115"/>
      <c r="R115"/>
      <c r="S115"/>
      <c r="T115"/>
      <c r="U115"/>
    </row>
    <row r="116" spans="1:21" ht="15" customHeight="1" x14ac:dyDescent="0.25">
      <c r="A116" s="199">
        <f>ROW()</f>
        <v>116</v>
      </c>
      <c r="B116" s="24"/>
      <c r="C116" s="60" t="s">
        <v>584</v>
      </c>
      <c r="D116" s="209" t="str">
        <f>IF(D111,100*D114/D111,"Not defined")</f>
        <v>Not defined</v>
      </c>
      <c r="E116" s="24"/>
      <c r="F116" s="24"/>
      <c r="G116" s="24"/>
      <c r="H116" s="24"/>
      <c r="I116" s="235"/>
      <c r="J116" s="234"/>
      <c r="K116"/>
      <c r="L116"/>
      <c r="M116"/>
      <c r="N116"/>
      <c r="O116"/>
      <c r="P116"/>
      <c r="Q116"/>
      <c r="R116"/>
      <c r="S116"/>
      <c r="T116"/>
      <c r="U116"/>
    </row>
    <row r="117" spans="1:21" x14ac:dyDescent="0.2">
      <c r="A117" s="199">
        <f>ROW()</f>
        <v>117</v>
      </c>
      <c r="B117" s="24"/>
      <c r="C117" s="80" t="s">
        <v>528</v>
      </c>
      <c r="D117" s="24"/>
      <c r="E117" s="24"/>
      <c r="F117" s="24"/>
      <c r="G117" s="24"/>
      <c r="H117" s="24"/>
      <c r="I117" s="235"/>
      <c r="J117" s="234"/>
      <c r="K117"/>
      <c r="L117"/>
      <c r="M117"/>
      <c r="N117"/>
      <c r="O117"/>
      <c r="P117"/>
      <c r="Q117"/>
      <c r="R117"/>
      <c r="S117"/>
      <c r="T117"/>
      <c r="U117"/>
    </row>
    <row r="118" spans="1:21" ht="30" customHeight="1" x14ac:dyDescent="0.2">
      <c r="A118" s="199">
        <f>ROW()</f>
        <v>118</v>
      </c>
      <c r="B118" s="24"/>
      <c r="C118" s="170" t="s">
        <v>214</v>
      </c>
      <c r="D118" s="24"/>
      <c r="E118" s="24"/>
      <c r="F118" s="24"/>
      <c r="G118" s="24"/>
      <c r="H118" s="24"/>
      <c r="I118" s="235"/>
      <c r="J118" s="234"/>
      <c r="K118"/>
      <c r="L118"/>
      <c r="M118"/>
      <c r="N118"/>
      <c r="O118"/>
      <c r="P118"/>
      <c r="Q118"/>
      <c r="R118"/>
      <c r="S118"/>
      <c r="T118"/>
      <c r="U118"/>
    </row>
    <row r="119" spans="1:21" ht="15" customHeight="1" x14ac:dyDescent="0.2">
      <c r="A119" s="199">
        <f>ROW()</f>
        <v>119</v>
      </c>
      <c r="B119" s="24"/>
      <c r="C119" s="60" t="s">
        <v>35</v>
      </c>
      <c r="D119" s="95"/>
      <c r="E119" s="24"/>
      <c r="F119" s="95"/>
      <c r="G119" s="24"/>
      <c r="H119" s="95"/>
      <c r="I119" s="235"/>
      <c r="J119" s="234"/>
      <c r="K119"/>
      <c r="L119"/>
      <c r="M119"/>
      <c r="N119"/>
      <c r="O119"/>
      <c r="P119"/>
      <c r="Q119"/>
      <c r="R119"/>
      <c r="S119"/>
      <c r="T119"/>
      <c r="U119"/>
    </row>
    <row r="120" spans="1:21" ht="15" customHeight="1" x14ac:dyDescent="0.25">
      <c r="A120" s="199">
        <f>ROW()</f>
        <v>120</v>
      </c>
      <c r="B120" s="24"/>
      <c r="C120" s="60" t="s">
        <v>583</v>
      </c>
      <c r="D120" s="36"/>
      <c r="E120" s="24"/>
      <c r="F120" s="36"/>
      <c r="G120" s="24"/>
      <c r="H120" s="36"/>
      <c r="I120" s="235"/>
      <c r="J120" s="234"/>
      <c r="K120"/>
      <c r="L120"/>
      <c r="M120"/>
      <c r="N120"/>
      <c r="O120"/>
      <c r="P120"/>
      <c r="Q120"/>
      <c r="R120"/>
      <c r="S120"/>
      <c r="T120"/>
      <c r="U120"/>
    </row>
    <row r="121" spans="1:21" ht="15" customHeight="1" x14ac:dyDescent="0.2">
      <c r="A121" s="199">
        <f>ROW()</f>
        <v>121</v>
      </c>
      <c r="B121" s="24"/>
      <c r="C121" s="60" t="s">
        <v>426</v>
      </c>
      <c r="D121" s="36"/>
      <c r="E121" s="24"/>
      <c r="F121" s="36"/>
      <c r="G121" s="24"/>
      <c r="H121" s="36"/>
      <c r="I121" s="235"/>
      <c r="J121" s="234"/>
      <c r="K121"/>
      <c r="L121"/>
      <c r="M121"/>
      <c r="N121"/>
      <c r="O121"/>
      <c r="P121"/>
      <c r="Q121"/>
      <c r="R121"/>
      <c r="S121"/>
      <c r="T121"/>
      <c r="U121"/>
    </row>
    <row r="122" spans="1:21" ht="15" customHeight="1" x14ac:dyDescent="0.25">
      <c r="A122" s="199">
        <f>ROW()</f>
        <v>122</v>
      </c>
      <c r="B122" s="24"/>
      <c r="C122" s="60" t="s">
        <v>584</v>
      </c>
      <c r="D122" s="209" t="str">
        <f>IF(D120,100*D121/D120,"Not defined")</f>
        <v>Not defined</v>
      </c>
      <c r="E122" s="24"/>
      <c r="F122" s="209" t="str">
        <f>IF(F120,100*F121/F120,"Not defined")</f>
        <v>Not defined</v>
      </c>
      <c r="G122" s="24"/>
      <c r="H122" s="209" t="str">
        <f>IF(H120,100*H121/H120,"Not defined")</f>
        <v>Not defined</v>
      </c>
      <c r="I122" s="235"/>
      <c r="J122" s="234"/>
      <c r="K122"/>
      <c r="L122"/>
      <c r="M122"/>
      <c r="N122"/>
      <c r="O122"/>
      <c r="P122"/>
      <c r="Q122"/>
      <c r="R122"/>
      <c r="S122"/>
      <c r="T122"/>
      <c r="U122"/>
    </row>
    <row r="123" spans="1:21" ht="12.75" customHeight="1" x14ac:dyDescent="0.2">
      <c r="A123" s="200">
        <f>ROW()</f>
        <v>123</v>
      </c>
      <c r="B123" s="39"/>
      <c r="C123" s="39"/>
      <c r="D123" s="39"/>
      <c r="E123" s="39"/>
      <c r="F123" s="39"/>
      <c r="G123" s="39"/>
      <c r="H123" s="39"/>
      <c r="I123" s="236" t="s">
        <v>573</v>
      </c>
      <c r="J123" s="234"/>
      <c r="K123"/>
      <c r="L123"/>
      <c r="M123"/>
      <c r="N123"/>
      <c r="O123"/>
      <c r="P123"/>
      <c r="Q123"/>
      <c r="R123"/>
      <c r="S123"/>
      <c r="T123"/>
      <c r="U123"/>
    </row>
    <row r="124" spans="1:21" customFormat="1" ht="16.5" customHeight="1" x14ac:dyDescent="0.2"/>
    <row r="125" spans="1:21" s="11" customFormat="1" ht="12.75" customHeight="1" x14ac:dyDescent="0.2">
      <c r="A125" s="15"/>
      <c r="B125" s="16"/>
      <c r="C125" s="16"/>
      <c r="D125" s="16"/>
      <c r="E125" s="16"/>
      <c r="F125" s="16"/>
      <c r="G125" s="16"/>
      <c r="H125" s="16"/>
      <c r="I125" s="233"/>
      <c r="J125" s="234"/>
      <c r="K125"/>
      <c r="L125"/>
      <c r="M125"/>
      <c r="N125"/>
      <c r="O125"/>
      <c r="P125"/>
      <c r="Q125"/>
      <c r="R125"/>
      <c r="S125"/>
      <c r="T125"/>
      <c r="U125"/>
    </row>
    <row r="126" spans="1:21" s="11" customFormat="1" ht="16.5" customHeight="1" x14ac:dyDescent="0.25">
      <c r="A126" s="56"/>
      <c r="B126" s="57"/>
      <c r="C126" s="177" t="s">
        <v>191</v>
      </c>
      <c r="D126" s="379" t="str">
        <f>IF(NOT(ISBLANK('Annual CoverSheet'!$C$8)),'Annual CoverSheet'!$C$8,"")</f>
        <v>Airport Company</v>
      </c>
      <c r="E126" s="379"/>
      <c r="F126" s="379"/>
      <c r="G126" s="379"/>
      <c r="H126" s="379"/>
      <c r="I126" s="192"/>
      <c r="J126" s="234"/>
      <c r="K126"/>
      <c r="L126"/>
      <c r="M126"/>
      <c r="N126"/>
      <c r="O126"/>
      <c r="P126"/>
      <c r="Q126"/>
      <c r="R126"/>
      <c r="S126"/>
      <c r="T126"/>
      <c r="U126"/>
    </row>
    <row r="127" spans="1:21" s="11" customFormat="1" ht="16.5" customHeight="1" x14ac:dyDescent="0.25">
      <c r="A127" s="56"/>
      <c r="B127" s="57"/>
      <c r="C127" s="177" t="s">
        <v>192</v>
      </c>
      <c r="D127" s="380">
        <f>IF(ISNUMBER('Annual CoverSheet'!$C$12),'Annual CoverSheet'!$C$12,"")</f>
        <v>40633</v>
      </c>
      <c r="E127" s="380"/>
      <c r="F127" s="380"/>
      <c r="G127" s="380"/>
      <c r="H127" s="380"/>
      <c r="I127" s="192"/>
      <c r="J127" s="234"/>
      <c r="K127"/>
      <c r="L127"/>
      <c r="M127"/>
      <c r="N127"/>
      <c r="O127"/>
      <c r="P127"/>
      <c r="Q127"/>
      <c r="R127"/>
      <c r="S127"/>
      <c r="T127"/>
      <c r="U127"/>
    </row>
    <row r="128" spans="1:21" s="8" customFormat="1" ht="20.25" customHeight="1" x14ac:dyDescent="0.25">
      <c r="A128" s="185" t="s">
        <v>457</v>
      </c>
      <c r="B128" s="19"/>
      <c r="C128" s="19"/>
      <c r="D128" s="19"/>
      <c r="E128" s="19"/>
      <c r="F128" s="19"/>
      <c r="G128" s="19"/>
      <c r="H128" s="19"/>
      <c r="I128" s="191"/>
      <c r="J128" s="234"/>
      <c r="K128"/>
      <c r="L128"/>
      <c r="M128"/>
      <c r="N128"/>
      <c r="O128"/>
      <c r="P128"/>
      <c r="Q128"/>
      <c r="R128"/>
      <c r="S128"/>
      <c r="T128"/>
      <c r="U128"/>
    </row>
    <row r="129" spans="1:21" s="11" customFormat="1" ht="12.75" customHeight="1" x14ac:dyDescent="0.2">
      <c r="A129" s="198" t="s">
        <v>589</v>
      </c>
      <c r="B129" s="22" t="s">
        <v>686</v>
      </c>
      <c r="C129" s="57"/>
      <c r="D129" s="57"/>
      <c r="E129" s="57"/>
      <c r="F129" s="57"/>
      <c r="G129" s="57"/>
      <c r="H129" s="57"/>
      <c r="I129" s="192"/>
      <c r="J129" s="234"/>
      <c r="K129"/>
      <c r="L129"/>
      <c r="M129"/>
      <c r="N129"/>
      <c r="O129"/>
      <c r="P129"/>
      <c r="Q129"/>
      <c r="R129"/>
      <c r="S129"/>
      <c r="T129"/>
      <c r="U129"/>
    </row>
    <row r="130" spans="1:21" ht="39.950000000000003" customHeight="1" x14ac:dyDescent="0.2">
      <c r="A130" s="199">
        <f>ROW()</f>
        <v>130</v>
      </c>
      <c r="B130" s="24"/>
      <c r="C130" s="24"/>
      <c r="D130" s="42" t="s">
        <v>224</v>
      </c>
      <c r="E130" s="42"/>
      <c r="F130" s="42" t="s">
        <v>223</v>
      </c>
      <c r="G130" s="42"/>
      <c r="H130" s="42" t="s">
        <v>602</v>
      </c>
      <c r="I130" s="235"/>
      <c r="J130" s="234"/>
      <c r="K130"/>
      <c r="L130"/>
      <c r="M130"/>
      <c r="N130"/>
      <c r="O130"/>
      <c r="P130"/>
      <c r="Q130"/>
      <c r="R130"/>
      <c r="S130"/>
      <c r="T130"/>
      <c r="U130"/>
    </row>
    <row r="131" spans="1:21" ht="20.100000000000001" customHeight="1" x14ac:dyDescent="0.2">
      <c r="A131" s="199">
        <f>ROW()</f>
        <v>131</v>
      </c>
      <c r="B131" s="24"/>
      <c r="C131" s="170" t="s">
        <v>256</v>
      </c>
      <c r="D131" s="24"/>
      <c r="E131" s="24"/>
      <c r="F131" s="24"/>
      <c r="G131" s="24"/>
      <c r="H131" s="24"/>
      <c r="I131" s="235"/>
      <c r="J131" s="234"/>
      <c r="K131"/>
      <c r="L131"/>
      <c r="M131"/>
      <c r="N131"/>
      <c r="O131"/>
      <c r="P131"/>
      <c r="Q131"/>
      <c r="R131"/>
      <c r="S131"/>
      <c r="T131"/>
      <c r="U131"/>
    </row>
    <row r="132" spans="1:21" ht="15" customHeight="1" x14ac:dyDescent="0.25">
      <c r="A132" s="199">
        <f>ROW()</f>
        <v>132</v>
      </c>
      <c r="B132" s="24"/>
      <c r="C132" s="60" t="s">
        <v>583</v>
      </c>
      <c r="D132" s="36"/>
      <c r="E132" s="24"/>
      <c r="F132" s="36"/>
      <c r="G132" s="24"/>
      <c r="H132" s="36"/>
      <c r="I132" s="235"/>
      <c r="J132" s="234"/>
      <c r="K132"/>
      <c r="L132"/>
      <c r="M132"/>
      <c r="N132"/>
      <c r="O132"/>
      <c r="P132"/>
      <c r="Q132"/>
      <c r="R132"/>
      <c r="S132"/>
      <c r="T132"/>
      <c r="U132"/>
    </row>
    <row r="133" spans="1:21" ht="12.75" customHeight="1" x14ac:dyDescent="0.2">
      <c r="A133" s="199">
        <f>ROW()</f>
        <v>133</v>
      </c>
      <c r="B133" s="24"/>
      <c r="C133" s="463" t="s">
        <v>411</v>
      </c>
      <c r="D133" s="60"/>
      <c r="E133" s="60"/>
      <c r="F133" s="60"/>
      <c r="G133" s="60"/>
      <c r="H133" s="60"/>
      <c r="I133" s="235"/>
      <c r="J133" s="234"/>
      <c r="K133"/>
      <c r="L133"/>
      <c r="M133"/>
      <c r="N133"/>
      <c r="O133"/>
      <c r="P133"/>
      <c r="Q133"/>
      <c r="R133"/>
      <c r="S133"/>
      <c r="T133"/>
      <c r="U133"/>
    </row>
    <row r="134" spans="1:21" ht="15" customHeight="1" x14ac:dyDescent="0.2">
      <c r="A134" s="199">
        <f>ROW()</f>
        <v>134</v>
      </c>
      <c r="B134" s="24"/>
      <c r="C134" s="463"/>
      <c r="D134" s="36"/>
      <c r="E134" s="24"/>
      <c r="F134" s="36"/>
      <c r="G134" s="24"/>
      <c r="H134" s="36"/>
      <c r="I134" s="235"/>
      <c r="J134" s="234"/>
      <c r="K134"/>
      <c r="L134"/>
      <c r="M134"/>
      <c r="N134"/>
      <c r="O134"/>
      <c r="P134"/>
      <c r="Q134"/>
      <c r="R134"/>
      <c r="S134"/>
      <c r="T134"/>
      <c r="U134"/>
    </row>
    <row r="135" spans="1:21" customFormat="1" ht="30" customHeight="1" x14ac:dyDescent="0.2">
      <c r="A135" s="199">
        <f>ROW()</f>
        <v>135</v>
      </c>
      <c r="B135" s="24"/>
      <c r="C135" s="169" t="s">
        <v>531</v>
      </c>
      <c r="D135" s="24"/>
      <c r="E135" s="24"/>
      <c r="F135" s="24"/>
      <c r="G135" s="24"/>
      <c r="H135" s="24"/>
      <c r="I135" s="235"/>
      <c r="J135" s="234"/>
    </row>
    <row r="136" spans="1:21" customFormat="1" ht="15" customHeight="1" x14ac:dyDescent="0.2">
      <c r="A136" s="199">
        <f>ROW()</f>
        <v>136</v>
      </c>
      <c r="B136" s="24"/>
      <c r="C136" s="381"/>
      <c r="D136" s="381"/>
      <c r="E136" s="381"/>
      <c r="F136" s="381"/>
      <c r="G136" s="381"/>
      <c r="H136" s="381"/>
      <c r="I136" s="235"/>
      <c r="J136" s="234"/>
    </row>
    <row r="137" spans="1:21" customFormat="1" ht="15" customHeight="1" x14ac:dyDescent="0.2">
      <c r="A137" s="199">
        <f>ROW()</f>
        <v>137</v>
      </c>
      <c r="B137" s="24"/>
      <c r="C137" s="381"/>
      <c r="D137" s="381"/>
      <c r="E137" s="381"/>
      <c r="F137" s="381"/>
      <c r="G137" s="381"/>
      <c r="H137" s="381"/>
      <c r="I137" s="235"/>
      <c r="J137" s="234"/>
    </row>
    <row r="138" spans="1:21" customFormat="1" ht="15" customHeight="1" x14ac:dyDescent="0.2">
      <c r="A138" s="199">
        <f>ROW()</f>
        <v>138</v>
      </c>
      <c r="B138" s="24"/>
      <c r="C138" s="381"/>
      <c r="D138" s="381"/>
      <c r="E138" s="381"/>
      <c r="F138" s="381"/>
      <c r="G138" s="381"/>
      <c r="H138" s="381"/>
      <c r="I138" s="235"/>
      <c r="J138" s="234"/>
    </row>
    <row r="139" spans="1:21" customFormat="1" ht="15" customHeight="1" x14ac:dyDescent="0.2">
      <c r="A139" s="199">
        <f>ROW()</f>
        <v>139</v>
      </c>
      <c r="B139" s="24"/>
      <c r="C139" s="381"/>
      <c r="D139" s="381"/>
      <c r="E139" s="381"/>
      <c r="F139" s="381"/>
      <c r="G139" s="381"/>
      <c r="H139" s="381"/>
      <c r="I139" s="235"/>
      <c r="J139" s="234"/>
    </row>
    <row r="140" spans="1:21" customFormat="1" ht="15" customHeight="1" x14ac:dyDescent="0.2">
      <c r="A140" s="199">
        <f>ROW()</f>
        <v>140</v>
      </c>
      <c r="B140" s="24"/>
      <c r="C140" s="381"/>
      <c r="D140" s="381"/>
      <c r="E140" s="381"/>
      <c r="F140" s="381"/>
      <c r="G140" s="381"/>
      <c r="H140" s="381"/>
      <c r="I140" s="235"/>
      <c r="J140" s="234"/>
    </row>
    <row r="141" spans="1:21" customFormat="1" ht="15" customHeight="1" x14ac:dyDescent="0.2">
      <c r="A141" s="199">
        <f>ROW()</f>
        <v>141</v>
      </c>
      <c r="B141" s="24"/>
      <c r="C141" s="381"/>
      <c r="D141" s="381"/>
      <c r="E141" s="381"/>
      <c r="F141" s="381"/>
      <c r="G141" s="381"/>
      <c r="H141" s="381"/>
      <c r="I141" s="235"/>
      <c r="J141" s="234"/>
    </row>
    <row r="142" spans="1:21" customFormat="1" ht="15" customHeight="1" x14ac:dyDescent="0.2">
      <c r="A142" s="199">
        <f>ROW()</f>
        <v>142</v>
      </c>
      <c r="B142" s="24"/>
      <c r="C142" s="381"/>
      <c r="D142" s="381"/>
      <c r="E142" s="381"/>
      <c r="F142" s="381"/>
      <c r="G142" s="381"/>
      <c r="H142" s="381"/>
      <c r="I142" s="235"/>
      <c r="J142" s="234"/>
    </row>
    <row r="143" spans="1:21" customFormat="1" ht="15" customHeight="1" x14ac:dyDescent="0.2">
      <c r="A143" s="199">
        <f>ROW()</f>
        <v>143</v>
      </c>
      <c r="B143" s="24"/>
      <c r="C143" s="381"/>
      <c r="D143" s="381"/>
      <c r="E143" s="381"/>
      <c r="F143" s="381"/>
      <c r="G143" s="381"/>
      <c r="H143" s="381"/>
      <c r="I143" s="235"/>
      <c r="J143" s="234"/>
    </row>
    <row r="144" spans="1:21" customFormat="1" ht="15" customHeight="1" x14ac:dyDescent="0.2">
      <c r="A144" s="199">
        <f>ROW()</f>
        <v>144</v>
      </c>
      <c r="B144" s="24"/>
      <c r="C144" s="381"/>
      <c r="D144" s="381"/>
      <c r="E144" s="381"/>
      <c r="F144" s="381"/>
      <c r="G144" s="381"/>
      <c r="H144" s="381"/>
      <c r="I144" s="235"/>
      <c r="J144" s="234"/>
    </row>
    <row r="145" spans="1:10" customFormat="1" ht="15" customHeight="1" x14ac:dyDescent="0.2">
      <c r="A145" s="199">
        <f>ROW()</f>
        <v>145</v>
      </c>
      <c r="B145" s="24"/>
      <c r="C145" s="381"/>
      <c r="D145" s="381"/>
      <c r="E145" s="381"/>
      <c r="F145" s="381"/>
      <c r="G145" s="381"/>
      <c r="H145" s="381"/>
      <c r="I145" s="235"/>
      <c r="J145" s="234"/>
    </row>
    <row r="146" spans="1:10" customFormat="1" ht="15" customHeight="1" x14ac:dyDescent="0.2">
      <c r="A146" s="199">
        <f>ROW()</f>
        <v>146</v>
      </c>
      <c r="B146" s="24"/>
      <c r="C146" s="381"/>
      <c r="D146" s="381"/>
      <c r="E146" s="381"/>
      <c r="F146" s="381"/>
      <c r="G146" s="381"/>
      <c r="H146" s="381"/>
      <c r="I146" s="235"/>
      <c r="J146" s="234"/>
    </row>
    <row r="147" spans="1:10" customFormat="1" ht="15" customHeight="1" x14ac:dyDescent="0.2">
      <c r="A147" s="199">
        <f>ROW()</f>
        <v>147</v>
      </c>
      <c r="B147" s="24"/>
      <c r="C147" s="381"/>
      <c r="D147" s="381"/>
      <c r="E147" s="381"/>
      <c r="F147" s="381"/>
      <c r="G147" s="381"/>
      <c r="H147" s="381"/>
      <c r="I147" s="235"/>
      <c r="J147" s="234"/>
    </row>
    <row r="148" spans="1:10" customFormat="1" ht="15" customHeight="1" x14ac:dyDescent="0.2">
      <c r="A148" s="199">
        <f>ROW()</f>
        <v>148</v>
      </c>
      <c r="B148" s="24"/>
      <c r="C148" s="381"/>
      <c r="D148" s="381"/>
      <c r="E148" s="381"/>
      <c r="F148" s="381"/>
      <c r="G148" s="381"/>
      <c r="H148" s="381"/>
      <c r="I148" s="235"/>
      <c r="J148" s="234"/>
    </row>
    <row r="149" spans="1:10" customFormat="1" ht="15" customHeight="1" x14ac:dyDescent="0.2">
      <c r="A149" s="199">
        <f>ROW()</f>
        <v>149</v>
      </c>
      <c r="B149" s="24"/>
      <c r="C149" s="381"/>
      <c r="D149" s="381"/>
      <c r="E149" s="381"/>
      <c r="F149" s="381"/>
      <c r="G149" s="381"/>
      <c r="H149" s="381"/>
      <c r="I149" s="235"/>
      <c r="J149" s="234"/>
    </row>
    <row r="150" spans="1:10" customFormat="1" ht="15" customHeight="1" x14ac:dyDescent="0.2">
      <c r="A150" s="199">
        <f>ROW()</f>
        <v>150</v>
      </c>
      <c r="B150" s="24"/>
      <c r="C150" s="381"/>
      <c r="D150" s="381"/>
      <c r="E150" s="381"/>
      <c r="F150" s="381"/>
      <c r="G150" s="381"/>
      <c r="H150" s="381"/>
      <c r="I150" s="235"/>
      <c r="J150" s="234"/>
    </row>
    <row r="151" spans="1:10" customFormat="1" ht="15" customHeight="1" x14ac:dyDescent="0.2">
      <c r="A151" s="199">
        <f>ROW()</f>
        <v>151</v>
      </c>
      <c r="B151" s="24"/>
      <c r="C151" s="381"/>
      <c r="D151" s="381"/>
      <c r="E151" s="381"/>
      <c r="F151" s="381"/>
      <c r="G151" s="381"/>
      <c r="H151" s="381"/>
      <c r="I151" s="235"/>
      <c r="J151" s="234"/>
    </row>
    <row r="152" spans="1:10" customFormat="1" ht="15" customHeight="1" x14ac:dyDescent="0.2">
      <c r="A152" s="199">
        <f>ROW()</f>
        <v>152</v>
      </c>
      <c r="B152" s="24"/>
      <c r="C152" s="381"/>
      <c r="D152" s="381"/>
      <c r="E152" s="381"/>
      <c r="F152" s="381"/>
      <c r="G152" s="381"/>
      <c r="H152" s="381"/>
      <c r="I152" s="235"/>
      <c r="J152" s="234"/>
    </row>
    <row r="153" spans="1:10" customFormat="1" ht="15" customHeight="1" x14ac:dyDescent="0.2">
      <c r="A153" s="199">
        <f>ROW()</f>
        <v>153</v>
      </c>
      <c r="B153" s="24"/>
      <c r="C153" s="381"/>
      <c r="D153" s="381"/>
      <c r="E153" s="381"/>
      <c r="F153" s="381"/>
      <c r="G153" s="381"/>
      <c r="H153" s="381"/>
      <c r="I153" s="235"/>
      <c r="J153" s="234"/>
    </row>
    <row r="154" spans="1:10" customFormat="1" ht="15" customHeight="1" x14ac:dyDescent="0.2">
      <c r="A154" s="199">
        <f>ROW()</f>
        <v>154</v>
      </c>
      <c r="B154" s="24"/>
      <c r="C154" s="381"/>
      <c r="D154" s="381"/>
      <c r="E154" s="381"/>
      <c r="F154" s="381"/>
      <c r="G154" s="381"/>
      <c r="H154" s="381"/>
      <c r="I154" s="235"/>
      <c r="J154" s="234"/>
    </row>
    <row r="155" spans="1:10" customFormat="1" ht="15" customHeight="1" x14ac:dyDescent="0.2">
      <c r="A155" s="199">
        <f>ROW()</f>
        <v>155</v>
      </c>
      <c r="B155" s="24"/>
      <c r="C155" s="381"/>
      <c r="D155" s="381"/>
      <c r="E155" s="381"/>
      <c r="F155" s="381"/>
      <c r="G155" s="381"/>
      <c r="H155" s="381"/>
      <c r="I155" s="235"/>
      <c r="J155" s="234"/>
    </row>
    <row r="156" spans="1:10" customFormat="1" ht="15" customHeight="1" x14ac:dyDescent="0.2">
      <c r="A156" s="199">
        <f>ROW()</f>
        <v>156</v>
      </c>
      <c r="B156" s="24"/>
      <c r="C156" s="381"/>
      <c r="D156" s="381"/>
      <c r="E156" s="381"/>
      <c r="F156" s="381"/>
      <c r="G156" s="381"/>
      <c r="H156" s="381"/>
      <c r="I156" s="235"/>
      <c r="J156" s="234"/>
    </row>
    <row r="157" spans="1:10" customFormat="1" ht="15" customHeight="1" x14ac:dyDescent="0.2">
      <c r="A157" s="199">
        <f>ROW()</f>
        <v>157</v>
      </c>
      <c r="B157" s="24"/>
      <c r="C157" s="381"/>
      <c r="D157" s="381"/>
      <c r="E157" s="381"/>
      <c r="F157" s="381"/>
      <c r="G157" s="381"/>
      <c r="H157" s="381"/>
      <c r="I157" s="235"/>
      <c r="J157" s="234"/>
    </row>
    <row r="158" spans="1:10" customFormat="1" ht="15" customHeight="1" x14ac:dyDescent="0.2">
      <c r="A158" s="199">
        <f>ROW()</f>
        <v>158</v>
      </c>
      <c r="B158" s="24"/>
      <c r="C158" s="381"/>
      <c r="D158" s="381"/>
      <c r="E158" s="381"/>
      <c r="F158" s="381"/>
      <c r="G158" s="381"/>
      <c r="H158" s="381"/>
      <c r="I158" s="235"/>
      <c r="J158" s="234"/>
    </row>
    <row r="159" spans="1:10" customFormat="1" ht="15" customHeight="1" x14ac:dyDescent="0.2">
      <c r="A159" s="199">
        <f>ROW()</f>
        <v>159</v>
      </c>
      <c r="B159" s="24"/>
      <c r="C159" s="381"/>
      <c r="D159" s="381"/>
      <c r="E159" s="381"/>
      <c r="F159" s="381"/>
      <c r="G159" s="381"/>
      <c r="H159" s="381"/>
      <c r="I159" s="235"/>
      <c r="J159" s="234"/>
    </row>
    <row r="160" spans="1:10" customFormat="1" ht="15" customHeight="1" x14ac:dyDescent="0.2">
      <c r="A160" s="199">
        <f>ROW()</f>
        <v>160</v>
      </c>
      <c r="B160" s="24"/>
      <c r="C160" s="381"/>
      <c r="D160" s="381"/>
      <c r="E160" s="381"/>
      <c r="F160" s="381"/>
      <c r="G160" s="381"/>
      <c r="H160" s="381"/>
      <c r="I160" s="235"/>
      <c r="J160" s="234"/>
    </row>
    <row r="161" spans="1:21" customFormat="1" ht="15" customHeight="1" x14ac:dyDescent="0.2">
      <c r="A161" s="199">
        <f>ROW()</f>
        <v>161</v>
      </c>
      <c r="B161" s="24"/>
      <c r="C161" s="381"/>
      <c r="D161" s="381"/>
      <c r="E161" s="381"/>
      <c r="F161" s="381"/>
      <c r="G161" s="381"/>
      <c r="H161" s="381"/>
      <c r="I161" s="235"/>
      <c r="J161" s="234"/>
    </row>
    <row r="162" spans="1:21" customFormat="1" ht="15" customHeight="1" x14ac:dyDescent="0.2">
      <c r="A162" s="199">
        <f>ROW()</f>
        <v>162</v>
      </c>
      <c r="B162" s="24"/>
      <c r="C162" s="381"/>
      <c r="D162" s="381"/>
      <c r="E162" s="381"/>
      <c r="F162" s="381"/>
      <c r="G162" s="381"/>
      <c r="H162" s="381"/>
      <c r="I162" s="235"/>
      <c r="J162" s="234"/>
    </row>
    <row r="163" spans="1:21" customFormat="1" ht="15" customHeight="1" x14ac:dyDescent="0.2">
      <c r="A163" s="199">
        <f>ROW()</f>
        <v>163</v>
      </c>
      <c r="B163" s="24"/>
      <c r="C163" s="381"/>
      <c r="D163" s="381"/>
      <c r="E163" s="381"/>
      <c r="F163" s="381"/>
      <c r="G163" s="381"/>
      <c r="H163" s="381"/>
      <c r="I163" s="235"/>
      <c r="J163" s="234"/>
    </row>
    <row r="164" spans="1:21" customFormat="1" ht="15" customHeight="1" x14ac:dyDescent="0.2">
      <c r="A164" s="199">
        <f>ROW()</f>
        <v>164</v>
      </c>
      <c r="B164" s="24"/>
      <c r="C164" s="381"/>
      <c r="D164" s="381"/>
      <c r="E164" s="381"/>
      <c r="F164" s="381"/>
      <c r="G164" s="381"/>
      <c r="H164" s="381"/>
      <c r="I164" s="235"/>
      <c r="J164" s="234"/>
    </row>
    <row r="165" spans="1:21" customFormat="1" ht="15" customHeight="1" x14ac:dyDescent="0.2">
      <c r="A165" s="199">
        <f>ROW()</f>
        <v>165</v>
      </c>
      <c r="B165" s="24"/>
      <c r="C165" s="381"/>
      <c r="D165" s="381"/>
      <c r="E165" s="381"/>
      <c r="F165" s="381"/>
      <c r="G165" s="381"/>
      <c r="H165" s="381"/>
      <c r="I165" s="235"/>
      <c r="J165" s="234"/>
    </row>
    <row r="166" spans="1:21" customFormat="1" ht="15" customHeight="1" x14ac:dyDescent="0.2">
      <c r="A166" s="199">
        <f>ROW()</f>
        <v>166</v>
      </c>
      <c r="B166" s="24"/>
      <c r="C166" s="381"/>
      <c r="D166" s="381"/>
      <c r="E166" s="381"/>
      <c r="F166" s="381"/>
      <c r="G166" s="381"/>
      <c r="H166" s="381"/>
      <c r="I166" s="235"/>
      <c r="J166" s="234"/>
    </row>
    <row r="167" spans="1:21" customFormat="1" ht="15" customHeight="1" x14ac:dyDescent="0.2">
      <c r="A167" s="199">
        <f>ROW()</f>
        <v>167</v>
      </c>
      <c r="B167" s="24"/>
      <c r="C167" s="381"/>
      <c r="D167" s="381"/>
      <c r="E167" s="381"/>
      <c r="F167" s="381"/>
      <c r="G167" s="381"/>
      <c r="H167" s="381"/>
      <c r="I167" s="235"/>
      <c r="J167" s="234"/>
    </row>
    <row r="168" spans="1:21" customFormat="1" ht="12.75" customHeight="1" x14ac:dyDescent="0.2">
      <c r="A168" s="199">
        <f>ROW()</f>
        <v>168</v>
      </c>
      <c r="B168" s="23"/>
      <c r="C168" s="80" t="s">
        <v>125</v>
      </c>
      <c r="D168" s="23"/>
      <c r="E168" s="23"/>
      <c r="F168" s="23"/>
      <c r="G168" s="23"/>
      <c r="H168" s="23"/>
      <c r="I168" s="241"/>
      <c r="J168" s="234"/>
    </row>
    <row r="169" spans="1:21" x14ac:dyDescent="0.2">
      <c r="A169" s="199">
        <f>ROW()</f>
        <v>169</v>
      </c>
      <c r="B169" s="24"/>
      <c r="C169" s="333" t="s">
        <v>677</v>
      </c>
      <c r="D169" s="24"/>
      <c r="E169" s="24"/>
      <c r="F169" s="24"/>
      <c r="G169" s="24"/>
      <c r="H169" s="24"/>
      <c r="I169" s="235"/>
      <c r="J169" s="234"/>
      <c r="K169"/>
      <c r="L169"/>
      <c r="M169"/>
      <c r="N169"/>
      <c r="O169"/>
      <c r="P169"/>
      <c r="Q169"/>
      <c r="R169"/>
      <c r="S169"/>
      <c r="T169"/>
      <c r="U169"/>
    </row>
    <row r="170" spans="1:21" ht="12.75" customHeight="1" x14ac:dyDescent="0.2">
      <c r="A170" s="200">
        <f>ROW()</f>
        <v>170</v>
      </c>
      <c r="B170" s="39"/>
      <c r="C170" s="39"/>
      <c r="D170" s="39"/>
      <c r="E170" s="39"/>
      <c r="F170" s="39"/>
      <c r="G170" s="39"/>
      <c r="H170" s="39"/>
      <c r="I170" s="236" t="s">
        <v>574</v>
      </c>
      <c r="J170" s="234"/>
      <c r="K170"/>
      <c r="L170"/>
      <c r="M170"/>
      <c r="N170"/>
      <c r="O170"/>
      <c r="P170"/>
      <c r="Q170"/>
      <c r="R170"/>
      <c r="S170"/>
      <c r="T170"/>
      <c r="U170"/>
    </row>
    <row r="171" spans="1:21" x14ac:dyDescent="0.2">
      <c r="B171"/>
      <c r="J171"/>
      <c r="K171"/>
      <c r="L171"/>
      <c r="M171"/>
      <c r="N171"/>
      <c r="O171"/>
      <c r="P171"/>
      <c r="Q171"/>
      <c r="R171"/>
      <c r="S171"/>
      <c r="T171"/>
      <c r="U171"/>
    </row>
    <row r="172" spans="1:21" x14ac:dyDescent="0.2">
      <c r="B172"/>
      <c r="J172"/>
      <c r="K172"/>
      <c r="L172"/>
      <c r="M172"/>
      <c r="N172"/>
      <c r="O172"/>
      <c r="P172"/>
      <c r="Q172"/>
      <c r="R172"/>
      <c r="S172"/>
      <c r="T172"/>
      <c r="U172"/>
    </row>
    <row r="173" spans="1:21" x14ac:dyDescent="0.2">
      <c r="B173"/>
      <c r="J173"/>
      <c r="K173"/>
      <c r="L173"/>
      <c r="M173"/>
      <c r="N173"/>
      <c r="O173"/>
      <c r="P173"/>
      <c r="Q173"/>
      <c r="R173"/>
      <c r="S173"/>
      <c r="T173"/>
      <c r="U173"/>
    </row>
    <row r="174" spans="1:21" x14ac:dyDescent="0.2">
      <c r="B174"/>
      <c r="J174"/>
      <c r="K174"/>
      <c r="L174"/>
      <c r="M174"/>
      <c r="N174"/>
      <c r="O174"/>
      <c r="P174"/>
      <c r="Q174"/>
      <c r="R174"/>
      <c r="S174"/>
      <c r="T174"/>
      <c r="U174"/>
    </row>
    <row r="175" spans="1:21" x14ac:dyDescent="0.2">
      <c r="B175"/>
      <c r="J175"/>
      <c r="K175"/>
      <c r="L175"/>
      <c r="M175"/>
      <c r="N175"/>
      <c r="O175"/>
      <c r="P175"/>
      <c r="Q175"/>
      <c r="R175"/>
      <c r="S175"/>
      <c r="T175"/>
      <c r="U175"/>
    </row>
    <row r="176" spans="1:21" x14ac:dyDescent="0.2">
      <c r="B176"/>
      <c r="J176"/>
      <c r="K176"/>
      <c r="L176"/>
      <c r="M176"/>
      <c r="N176"/>
      <c r="O176"/>
      <c r="P176"/>
      <c r="Q176"/>
      <c r="R176"/>
      <c r="S176"/>
      <c r="T176"/>
      <c r="U176"/>
    </row>
    <row r="177" spans="2:21" x14ac:dyDescent="0.2">
      <c r="B177"/>
      <c r="J177"/>
      <c r="K177"/>
      <c r="L177"/>
      <c r="M177"/>
      <c r="N177"/>
      <c r="O177"/>
      <c r="P177"/>
      <c r="Q177"/>
      <c r="R177"/>
      <c r="S177"/>
      <c r="T177"/>
      <c r="U177"/>
    </row>
    <row r="178" spans="2:21" x14ac:dyDescent="0.2">
      <c r="B178"/>
      <c r="J178"/>
      <c r="K178"/>
      <c r="L178"/>
      <c r="M178"/>
      <c r="N178"/>
      <c r="O178"/>
      <c r="P178"/>
      <c r="Q178"/>
      <c r="R178"/>
      <c r="S178"/>
      <c r="T178"/>
      <c r="U178"/>
    </row>
    <row r="179" spans="2:21" x14ac:dyDescent="0.2">
      <c r="B179"/>
      <c r="J179"/>
      <c r="K179"/>
      <c r="L179"/>
      <c r="M179"/>
      <c r="N179"/>
      <c r="O179"/>
      <c r="P179"/>
      <c r="Q179"/>
      <c r="R179"/>
      <c r="S179"/>
      <c r="T179"/>
      <c r="U179"/>
    </row>
    <row r="180" spans="2:21" x14ac:dyDescent="0.2">
      <c r="B180"/>
      <c r="J180"/>
      <c r="K180"/>
      <c r="L180"/>
      <c r="M180"/>
      <c r="N180"/>
      <c r="O180"/>
      <c r="P180"/>
      <c r="Q180"/>
      <c r="R180"/>
      <c r="S180"/>
      <c r="T180"/>
      <c r="U180"/>
    </row>
    <row r="181" spans="2:21" x14ac:dyDescent="0.2">
      <c r="B181"/>
      <c r="J181"/>
      <c r="K181"/>
      <c r="L181"/>
      <c r="M181"/>
      <c r="N181"/>
      <c r="O181"/>
      <c r="P181"/>
      <c r="Q181"/>
      <c r="R181"/>
      <c r="S181"/>
      <c r="T181"/>
      <c r="U181"/>
    </row>
    <row r="182" spans="2:21" x14ac:dyDescent="0.2">
      <c r="B182"/>
      <c r="J182"/>
      <c r="K182"/>
      <c r="L182"/>
      <c r="M182"/>
      <c r="N182"/>
      <c r="O182"/>
      <c r="P182"/>
      <c r="Q182"/>
      <c r="R182"/>
      <c r="S182"/>
      <c r="T182"/>
      <c r="U182"/>
    </row>
    <row r="183" spans="2:21" x14ac:dyDescent="0.2">
      <c r="B183"/>
      <c r="J183"/>
      <c r="K183"/>
      <c r="L183"/>
      <c r="M183"/>
      <c r="N183"/>
      <c r="O183"/>
      <c r="P183"/>
      <c r="Q183"/>
      <c r="R183"/>
      <c r="S183"/>
      <c r="T183"/>
      <c r="U183"/>
    </row>
    <row r="184" spans="2:21" x14ac:dyDescent="0.2">
      <c r="B184"/>
      <c r="J184"/>
      <c r="K184"/>
      <c r="L184"/>
      <c r="M184"/>
      <c r="N184"/>
      <c r="O184"/>
      <c r="P184"/>
      <c r="Q184"/>
      <c r="R184"/>
      <c r="S184"/>
      <c r="T184"/>
      <c r="U184"/>
    </row>
    <row r="185" spans="2:21" x14ac:dyDescent="0.2">
      <c r="B185"/>
      <c r="J185"/>
      <c r="K185"/>
      <c r="L185"/>
      <c r="M185"/>
      <c r="N185"/>
      <c r="O185"/>
      <c r="P185"/>
      <c r="Q185"/>
      <c r="R185"/>
      <c r="S185"/>
      <c r="T185"/>
      <c r="U185"/>
    </row>
    <row r="186" spans="2:21" x14ac:dyDescent="0.2">
      <c r="B186"/>
      <c r="J186"/>
      <c r="K186"/>
      <c r="L186"/>
      <c r="M186"/>
      <c r="N186"/>
      <c r="O186"/>
      <c r="P186"/>
      <c r="Q186"/>
      <c r="R186"/>
      <c r="S186"/>
      <c r="T186"/>
      <c r="U186"/>
    </row>
    <row r="187" spans="2:21" x14ac:dyDescent="0.2">
      <c r="B187"/>
      <c r="J187"/>
      <c r="K187"/>
      <c r="L187"/>
      <c r="M187"/>
      <c r="N187"/>
      <c r="O187"/>
      <c r="P187"/>
      <c r="Q187"/>
      <c r="R187"/>
      <c r="S187"/>
      <c r="T187"/>
      <c r="U187"/>
    </row>
    <row r="188" spans="2:21" x14ac:dyDescent="0.2">
      <c r="B188"/>
      <c r="J188"/>
      <c r="K188"/>
      <c r="L188"/>
      <c r="M188"/>
      <c r="N188"/>
      <c r="O188"/>
      <c r="P188"/>
      <c r="Q188"/>
      <c r="R188"/>
      <c r="S188"/>
      <c r="T188"/>
      <c r="U188"/>
    </row>
    <row r="189" spans="2:21" x14ac:dyDescent="0.2">
      <c r="B189"/>
      <c r="J189"/>
      <c r="K189"/>
      <c r="L189"/>
      <c r="M189"/>
      <c r="N189"/>
      <c r="O189"/>
      <c r="P189"/>
      <c r="Q189"/>
      <c r="R189"/>
      <c r="S189"/>
      <c r="T189"/>
      <c r="U189"/>
    </row>
  </sheetData>
  <sheetProtection formatColumns="0" formatRows="0"/>
  <mergeCells count="17">
    <mergeCell ref="D2:H2"/>
    <mergeCell ref="D3:H3"/>
    <mergeCell ref="C112:C113"/>
    <mergeCell ref="D126:H126"/>
    <mergeCell ref="C49:C50"/>
    <mergeCell ref="C8:C9"/>
    <mergeCell ref="C27:C28"/>
    <mergeCell ref="C133:C134"/>
    <mergeCell ref="C93:C94"/>
    <mergeCell ref="C136:H167"/>
    <mergeCell ref="D57:H57"/>
    <mergeCell ref="D58:H58"/>
    <mergeCell ref="D127:H127"/>
    <mergeCell ref="C109:C110"/>
    <mergeCell ref="C63:C64"/>
    <mergeCell ref="C77:C78"/>
    <mergeCell ref="C83:C84"/>
  </mergeCells>
  <phoneticPr fontId="1" type="noConversion"/>
  <dataValidations count="16">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is a common facility for international &amp; domestic passengers." sqref="D121 D103 D96 F103 F121 D80 F96 F80 F11 F16 F22:F23 D16 D11 D22:D23">
      <formula1>OR(AND(ISNUMBER(D11),D11&gt;=0),AND(ISTEXT(D11),D11="N/A"))</formula1>
    </dataValidation>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there are separate facilities for international &amp; domestic passengers." sqref="H121 H96 H80 H16 H11 H22:H23">
      <formula1>OR(AND(ISNUMBER(H11),H11&gt;=0),AND(ISTEXT(H11),H11="N/A"))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there are separate facilities for international &amp; domestic passengers." sqref="H132 H120 H95 H79 H20 H15 H10">
      <formula1>OR(AND(ISNUMBER(H10),H10&gt;=0),AND(ISTEXT(H10),H10="N/A"))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is a common facility for international &amp; domestic passengers." sqref="F132 D132 D120 F120 D95 F95 D79 F79 F10 D20 F20 D15 F15 D10">
      <formula1>OR(AND(ISNUMBER(D10),D10&gt;=0),AND(ISTEXT(D10),D10="N/A"))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is a common facility for international &amp; domestic passengers." sqref="D134 F134">
      <formula1>OR(AND(ISNUMBER(D134),D134&gt;=0),AND(ISTEXT(D134),D134="N/A"))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there are separate facilities for international &amp; domestic passengers." sqref="H134">
      <formula1>OR(AND(ISNUMBER(H134),H134&gt;=0),AND(ISTEXT(H134),H134="N/A"))</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D110 F99 D99 D84 F69 D69 F64 D64 D28 D37 F37">
      <formula1>39904</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there are separate facilities for international &amp; domestic passengers." sqref="H78 H119 H94 H14 H19 H9">
      <formula1>OR(AND(ISNUMBER(H9),H9&gt;=39904),AND(ISTEXT(H9),H9="N/A"))</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is a common facility for international &amp; domestic passengers." sqref="F78 D119 F119 D94 F94 D78 D14 F14 D19 F19 D9 F9">
      <formula1>OR(AND(ISNUMBER(D9),D9&gt;=39904),AND(ISTEXT(D9),D9="N/A"))</formula1>
    </dataValidation>
    <dataValidation type="decimal" operator="greaterThanOrEqual" allowBlank="1" showInputMessage="1" showErrorMessage="1" errorTitle="Floor space" error="Decimal values larger than or equal to 0 are accepted" promptTitle="Floor space" sqref="D111 F100 D100 D85 F70 D70 F65 D65 D39 F39 D46 D29">
      <formula1>0</formula1>
    </dataValidation>
    <dataValidation type="decimal" operator="greaterThanOrEqual" allowBlank="1" showInputMessage="1" showErrorMessage="1" errorTitle="Capacity" error="Decimal values larger than or equal to 0 are accepted" promptTitle="Capacity" sqref="F102 D112 D102 D87 D41 F41 D48 D31">
      <formula1>0</formula1>
    </dataValidation>
    <dataValidation type="decimal" operator="greaterThanOrEqual" allowBlank="1" showInputMessage="1" showErrorMessage="1" errorTitle="Count" error="Decimal values larger than or equal to 0 are accepted" promptTitle="Count" sqref="F101 D101 D86 F71 D71 D40 F40 D47 D30">
      <formula1>0</formula1>
    </dataValidation>
    <dataValidation type="decimal" operator="greaterThanOrEqual" allowBlank="1" showInputMessage="1" showErrorMessage="1" errorTitle="Passenger throughput" error="Decimal values larger than or equal to 0 are accepted" promptTitle="Passenger throughput" sqref="D114 F104 D104 D88 F72 D72 F66 D66 D42 F42 D32">
      <formula1>0</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is a common facility for international &amp; domestic passengers." sqref="F21 D21">
      <formula1>OR(AND(ISNUMBER(D21),D21&gt;=0),AND(ISTEXT(D21),D21="N/A"))</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there are separate facilities for international &amp; domestic passengers." sqref="H21">
      <formula1>OR(AND(ISNUMBER(H21),H21&gt;=0),AND(ISTEXT(H21),H21="N/A"))</formula1>
    </dataValidation>
    <dataValidation type="decimal" operator="greaterThanOrEqual" allowBlank="1" showInputMessage="1" showErrorMessage="1" errorTitle="Throughput" error="Decimal values larger than or equal to 0 are accepted" promptTitle="Throughput" sqref="D50">
      <formula1>0</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rowBreaks count="1" manualBreakCount="1">
    <brk id="54"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50"/>
    <pageSetUpPr fitToPage="1"/>
  </sheetPr>
  <dimension ref="A1:AC178"/>
  <sheetViews>
    <sheetView showGridLines="0" view="pageBreakPreview" zoomScaleNormal="100" zoomScaleSheetLayoutView="100" workbookViewId="0"/>
  </sheetViews>
  <sheetFormatPr defaultRowHeight="12.75" x14ac:dyDescent="0.2"/>
  <cols>
    <col min="1" max="2" width="3.7109375" customWidth="1"/>
    <col min="3" max="3" width="49.28515625" customWidth="1"/>
    <col min="4" max="4" width="13.5703125" customWidth="1"/>
    <col min="5" max="5" width="11.85546875" customWidth="1"/>
    <col min="6" max="6" width="0.5703125" customWidth="1"/>
    <col min="7" max="7" width="11.85546875" customWidth="1"/>
    <col min="8" max="8" width="0.5703125" customWidth="1"/>
    <col min="9" max="9" width="11.85546875" customWidth="1"/>
    <col min="10" max="10" width="0.5703125" customWidth="1"/>
    <col min="11" max="11" width="11.85546875" customWidth="1"/>
    <col min="12" max="12" width="0.5703125" customWidth="1"/>
    <col min="13" max="13" width="11.85546875" customWidth="1"/>
    <col min="14" max="14" width="2.7109375" customWidth="1"/>
    <col min="15" max="15" width="9.140625" style="12" customWidth="1"/>
  </cols>
  <sheetData>
    <row r="1" spans="1:29" s="10" customFormat="1" ht="12.75" customHeight="1" x14ac:dyDescent="0.2">
      <c r="A1" s="15"/>
      <c r="B1" s="16"/>
      <c r="C1" s="16"/>
      <c r="D1" s="16"/>
      <c r="E1" s="16"/>
      <c r="F1" s="16"/>
      <c r="G1" s="16"/>
      <c r="H1" s="16"/>
      <c r="I1" s="16"/>
      <c r="J1" s="16"/>
      <c r="K1" s="16"/>
      <c r="L1" s="16"/>
      <c r="M1" s="16"/>
      <c r="N1" s="233"/>
      <c r="O1" s="234"/>
      <c r="P1"/>
      <c r="Q1"/>
      <c r="R1"/>
      <c r="S1"/>
      <c r="T1"/>
      <c r="U1"/>
      <c r="V1"/>
      <c r="W1"/>
      <c r="X1"/>
      <c r="Y1"/>
      <c r="Z1"/>
      <c r="AA1"/>
      <c r="AB1"/>
      <c r="AC1"/>
    </row>
    <row r="2" spans="1:29" s="10" customFormat="1" ht="16.5" customHeight="1" x14ac:dyDescent="0.25">
      <c r="A2" s="56"/>
      <c r="B2" s="57"/>
      <c r="C2" s="57"/>
      <c r="D2" s="57"/>
      <c r="E2" s="19"/>
      <c r="F2" s="177" t="s">
        <v>191</v>
      </c>
      <c r="G2" s="379" t="str">
        <f>IF(NOT(ISBLANK('Annual CoverSheet'!$C$8)),'Annual CoverSheet'!$C$8,"")</f>
        <v>Airport Company</v>
      </c>
      <c r="H2" s="379"/>
      <c r="I2" s="379"/>
      <c r="J2" s="379"/>
      <c r="K2" s="379"/>
      <c r="L2" s="379"/>
      <c r="M2" s="379"/>
      <c r="N2" s="192"/>
      <c r="O2" s="234"/>
      <c r="P2"/>
      <c r="Q2"/>
      <c r="R2"/>
      <c r="S2"/>
      <c r="T2"/>
      <c r="U2"/>
      <c r="V2"/>
      <c r="W2"/>
      <c r="X2"/>
      <c r="Y2"/>
      <c r="Z2"/>
      <c r="AA2"/>
      <c r="AB2"/>
      <c r="AC2"/>
    </row>
    <row r="3" spans="1:29" s="10" customFormat="1" ht="16.5" customHeight="1" x14ac:dyDescent="0.25">
      <c r="A3" s="56"/>
      <c r="B3" s="57"/>
      <c r="C3" s="57"/>
      <c r="D3" s="57"/>
      <c r="E3" s="19"/>
      <c r="F3" s="177" t="s">
        <v>192</v>
      </c>
      <c r="G3" s="380">
        <f>IF(ISNUMBER('Annual CoverSheet'!$C$12),'Annual CoverSheet'!$C$12,"")</f>
        <v>40633</v>
      </c>
      <c r="H3" s="380"/>
      <c r="I3" s="380"/>
      <c r="J3" s="380"/>
      <c r="K3" s="380"/>
      <c r="L3" s="380"/>
      <c r="M3" s="380"/>
      <c r="N3" s="192"/>
      <c r="O3" s="234"/>
      <c r="P3"/>
      <c r="Q3"/>
      <c r="R3"/>
      <c r="S3"/>
      <c r="T3"/>
      <c r="U3"/>
      <c r="V3"/>
      <c r="W3"/>
      <c r="X3"/>
      <c r="Y3"/>
      <c r="Z3"/>
      <c r="AA3"/>
      <c r="AB3"/>
      <c r="AC3"/>
    </row>
    <row r="4" spans="1:29" s="3" customFormat="1" ht="20.25" customHeight="1" x14ac:dyDescent="0.25">
      <c r="A4" s="165" t="s">
        <v>458</v>
      </c>
      <c r="B4" s="19"/>
      <c r="C4" s="19"/>
      <c r="D4" s="19"/>
      <c r="E4" s="19"/>
      <c r="F4" s="57"/>
      <c r="G4" s="19"/>
      <c r="H4" s="19"/>
      <c r="I4" s="19"/>
      <c r="J4" s="19"/>
      <c r="K4" s="19"/>
      <c r="L4" s="19"/>
      <c r="M4" s="19"/>
      <c r="N4" s="191"/>
      <c r="O4" s="234"/>
      <c r="P4"/>
      <c r="Q4"/>
      <c r="R4"/>
      <c r="S4"/>
      <c r="T4"/>
      <c r="U4"/>
      <c r="V4"/>
      <c r="W4"/>
      <c r="X4"/>
      <c r="Y4"/>
      <c r="Z4"/>
      <c r="AA4"/>
      <c r="AB4"/>
      <c r="AC4"/>
    </row>
    <row r="5" spans="1:29" s="10" customFormat="1" ht="12.75" customHeight="1" x14ac:dyDescent="0.2">
      <c r="A5" s="198" t="s">
        <v>589</v>
      </c>
      <c r="B5" s="22" t="s">
        <v>686</v>
      </c>
      <c r="C5" s="57"/>
      <c r="D5" s="57"/>
      <c r="E5" s="57"/>
      <c r="F5" s="57"/>
      <c r="G5" s="57"/>
      <c r="H5" s="57"/>
      <c r="I5" s="57"/>
      <c r="J5" s="57"/>
      <c r="K5" s="57"/>
      <c r="L5" s="57"/>
      <c r="M5" s="57"/>
      <c r="N5" s="192"/>
      <c r="O5" s="234"/>
      <c r="P5"/>
      <c r="Q5"/>
      <c r="R5"/>
      <c r="S5"/>
      <c r="T5"/>
      <c r="U5"/>
      <c r="V5"/>
      <c r="W5"/>
      <c r="X5"/>
      <c r="Y5"/>
      <c r="Z5"/>
      <c r="AA5"/>
      <c r="AB5"/>
      <c r="AC5"/>
    </row>
    <row r="6" spans="1:29" ht="30" customHeight="1" x14ac:dyDescent="0.2">
      <c r="A6" s="199">
        <f>ROW()</f>
        <v>6</v>
      </c>
      <c r="B6" s="24"/>
      <c r="C6" s="169" t="s">
        <v>236</v>
      </c>
      <c r="D6" s="24"/>
      <c r="E6" s="24"/>
      <c r="F6" s="24"/>
      <c r="G6" s="24"/>
      <c r="H6" s="24"/>
      <c r="I6" s="24"/>
      <c r="J6" s="24"/>
      <c r="K6" s="24"/>
      <c r="L6" s="24"/>
      <c r="M6" s="24"/>
      <c r="N6" s="235"/>
      <c r="O6" s="234"/>
    </row>
    <row r="7" spans="1:29" ht="15" customHeight="1" x14ac:dyDescent="0.2">
      <c r="A7" s="199">
        <f>ROW()</f>
        <v>7</v>
      </c>
      <c r="B7" s="24"/>
      <c r="C7" s="24" t="s">
        <v>237</v>
      </c>
      <c r="D7" s="24"/>
      <c r="E7" s="466" t="s">
        <v>91</v>
      </c>
      <c r="F7" s="466"/>
      <c r="G7" s="466"/>
      <c r="H7" s="466"/>
      <c r="I7" s="466"/>
      <c r="J7" s="24"/>
      <c r="K7" s="24"/>
      <c r="L7" s="24"/>
      <c r="M7" s="24"/>
      <c r="N7" s="235"/>
      <c r="O7" s="234"/>
    </row>
    <row r="8" spans="1:29" ht="15" customHeight="1" x14ac:dyDescent="0.2">
      <c r="A8" s="199">
        <f>ROW()</f>
        <v>8</v>
      </c>
      <c r="B8" s="24"/>
      <c r="C8" s="24" t="s">
        <v>238</v>
      </c>
      <c r="D8" s="24"/>
      <c r="E8" s="433"/>
      <c r="F8" s="428"/>
      <c r="G8" s="428"/>
      <c r="H8" s="428"/>
      <c r="I8" s="429"/>
      <c r="J8" s="24"/>
      <c r="K8" s="24"/>
      <c r="L8" s="24"/>
      <c r="M8" s="24"/>
      <c r="N8" s="235"/>
      <c r="O8" s="234"/>
    </row>
    <row r="9" spans="1:29" ht="12.75" customHeight="1" x14ac:dyDescent="0.2">
      <c r="A9" s="199">
        <f>ROW()</f>
        <v>9</v>
      </c>
      <c r="B9" s="24"/>
      <c r="C9" s="24"/>
      <c r="D9" s="24"/>
      <c r="E9" s="24"/>
      <c r="F9" s="24"/>
      <c r="G9" s="24"/>
      <c r="H9" s="24"/>
      <c r="I9" s="24"/>
      <c r="J9" s="24"/>
      <c r="K9" s="24"/>
      <c r="L9" s="24"/>
      <c r="M9" s="24"/>
      <c r="N9" s="235"/>
      <c r="O9" s="234"/>
    </row>
    <row r="10" spans="1:29" ht="15" customHeight="1" x14ac:dyDescent="0.2">
      <c r="A10" s="199">
        <f>ROW()</f>
        <v>10</v>
      </c>
      <c r="B10" s="24"/>
      <c r="C10" s="169" t="s">
        <v>239</v>
      </c>
      <c r="D10" s="24"/>
      <c r="E10" s="24"/>
      <c r="F10" s="24"/>
      <c r="G10" s="24"/>
      <c r="H10" s="24"/>
      <c r="I10" s="24"/>
      <c r="J10" s="24"/>
      <c r="K10" s="24"/>
      <c r="L10" s="24"/>
      <c r="M10" s="24"/>
      <c r="N10" s="235"/>
      <c r="O10" s="234"/>
    </row>
    <row r="11" spans="1:29" ht="12.75" customHeight="1" x14ac:dyDescent="0.2">
      <c r="A11" s="199">
        <f>ROW()</f>
        <v>11</v>
      </c>
      <c r="B11" s="24"/>
      <c r="C11" s="24" t="s">
        <v>240</v>
      </c>
      <c r="D11" s="24"/>
      <c r="E11" s="24"/>
      <c r="F11" s="24"/>
      <c r="G11" s="24"/>
      <c r="H11" s="24"/>
      <c r="I11" s="24"/>
      <c r="J11" s="24"/>
      <c r="K11" s="24"/>
      <c r="L11" s="24"/>
      <c r="M11" s="24"/>
      <c r="N11" s="235"/>
      <c r="O11" s="234"/>
    </row>
    <row r="12" spans="1:29" s="3" customFormat="1" ht="30" customHeight="1" x14ac:dyDescent="0.2">
      <c r="A12" s="199">
        <f>ROW()</f>
        <v>12</v>
      </c>
      <c r="B12" s="24"/>
      <c r="C12" s="169" t="s">
        <v>223</v>
      </c>
      <c r="D12" s="90" t="s">
        <v>340</v>
      </c>
      <c r="E12" s="42">
        <v>1</v>
      </c>
      <c r="F12" s="24"/>
      <c r="G12" s="42">
        <v>2</v>
      </c>
      <c r="H12" s="24"/>
      <c r="I12" s="42">
        <v>3</v>
      </c>
      <c r="J12" s="24"/>
      <c r="K12" s="42">
        <v>4</v>
      </c>
      <c r="L12" s="24"/>
      <c r="M12" s="424" t="s">
        <v>234</v>
      </c>
      <c r="N12" s="235"/>
      <c r="O12" s="234"/>
      <c r="P12"/>
      <c r="Q12"/>
      <c r="R12"/>
      <c r="S12"/>
      <c r="T12"/>
      <c r="U12"/>
      <c r="V12"/>
      <c r="W12"/>
      <c r="X12"/>
      <c r="Y12"/>
      <c r="Z12"/>
      <c r="AA12"/>
      <c r="AB12"/>
      <c r="AC12"/>
    </row>
    <row r="13" spans="1:29" s="3" customFormat="1" x14ac:dyDescent="0.2">
      <c r="A13" s="199">
        <f>ROW()</f>
        <v>13</v>
      </c>
      <c r="B13" s="24"/>
      <c r="C13" s="24"/>
      <c r="D13" s="58" t="str">
        <f>IF(ISNUMBER('Annual CoverSheet'!$C$12),"for year ended","")</f>
        <v>for year ended</v>
      </c>
      <c r="E13" s="91">
        <f>IF(ISNUMBER('Annual CoverSheet'!$C$12),DATE(YEAR('Annual CoverSheet'!$C$12),MONTH('Annual CoverSheet'!$C$12)+E12*3-11,1)-1,"")</f>
        <v>40359</v>
      </c>
      <c r="F13" s="24"/>
      <c r="G13" s="91">
        <f>IF(ISNUMBER('Annual CoverSheet'!$C$12),DATE(YEAR('Annual CoverSheet'!$C$12),MONTH('Annual CoverSheet'!$C$12)+G12*3-11,1)-1,"")</f>
        <v>40451</v>
      </c>
      <c r="H13" s="188"/>
      <c r="I13" s="91">
        <f>IF(ISNUMBER('Annual CoverSheet'!$C$12),DATE(YEAR('Annual CoverSheet'!$C$12),MONTH('Annual CoverSheet'!$C$12)+I12*3-11,1)-1,"")</f>
        <v>40543</v>
      </c>
      <c r="J13" s="24"/>
      <c r="K13" s="91">
        <f>IF(ISNUMBER('Annual CoverSheet'!$C$12),DATE(YEAR('Annual CoverSheet'!$C$12),MONTH('Annual CoverSheet'!$C$12)+K12*3-11,1)-1,"")</f>
        <v>40633</v>
      </c>
      <c r="L13" s="24"/>
      <c r="M13" s="467"/>
      <c r="N13" s="235"/>
      <c r="O13" s="234"/>
      <c r="P13"/>
      <c r="Q13"/>
      <c r="R13"/>
      <c r="S13"/>
      <c r="T13"/>
      <c r="U13"/>
      <c r="V13"/>
      <c r="W13"/>
      <c r="X13"/>
      <c r="Y13"/>
      <c r="Z13"/>
      <c r="AA13"/>
      <c r="AB13"/>
      <c r="AC13"/>
    </row>
    <row r="14" spans="1:29" ht="15" customHeight="1" x14ac:dyDescent="0.2">
      <c r="A14" s="199">
        <f>ROW()</f>
        <v>14</v>
      </c>
      <c r="B14" s="24"/>
      <c r="C14" s="43" t="s">
        <v>198</v>
      </c>
      <c r="D14" s="24"/>
      <c r="E14" s="62"/>
      <c r="F14" s="188"/>
      <c r="G14" s="62"/>
      <c r="H14" s="188"/>
      <c r="I14" s="62"/>
      <c r="J14" s="24"/>
      <c r="K14" s="62"/>
      <c r="L14" s="24"/>
      <c r="M14" s="92">
        <f>IF(SUM(E14,G14,I14,K14),AVERAGE(E14,G14,I14,K14),0)</f>
        <v>0</v>
      </c>
      <c r="N14" s="235"/>
      <c r="O14" s="234"/>
    </row>
    <row r="15" spans="1:29" ht="15" customHeight="1" x14ac:dyDescent="0.2">
      <c r="A15" s="199">
        <f>ROW()</f>
        <v>15</v>
      </c>
      <c r="B15" s="24"/>
      <c r="C15" s="43" t="s">
        <v>199</v>
      </c>
      <c r="D15" s="24"/>
      <c r="E15" s="62"/>
      <c r="F15" s="188"/>
      <c r="G15" s="62"/>
      <c r="H15" s="188"/>
      <c r="I15" s="62"/>
      <c r="J15" s="24"/>
      <c r="K15" s="62"/>
      <c r="L15" s="24"/>
      <c r="M15" s="93">
        <f t="shared" ref="M15:M27" si="0">IF(SUM(E15,G15,I15,K15),AVERAGE(E15,G15,I15,K15),0)</f>
        <v>0</v>
      </c>
      <c r="N15" s="235"/>
      <c r="O15" s="234"/>
    </row>
    <row r="16" spans="1:29" ht="15" customHeight="1" x14ac:dyDescent="0.2">
      <c r="A16" s="199">
        <f>ROW()</f>
        <v>16</v>
      </c>
      <c r="B16" s="24"/>
      <c r="C16" s="43" t="s">
        <v>200</v>
      </c>
      <c r="D16" s="24"/>
      <c r="E16" s="62"/>
      <c r="F16" s="188"/>
      <c r="G16" s="62"/>
      <c r="H16" s="188"/>
      <c r="I16" s="62"/>
      <c r="J16" s="24"/>
      <c r="K16" s="62"/>
      <c r="L16" s="24"/>
      <c r="M16" s="93">
        <f t="shared" si="0"/>
        <v>0</v>
      </c>
      <c r="N16" s="235"/>
      <c r="O16" s="234"/>
    </row>
    <row r="17" spans="1:29" ht="15" customHeight="1" x14ac:dyDescent="0.2">
      <c r="A17" s="199">
        <f>ROW()</f>
        <v>17</v>
      </c>
      <c r="B17" s="24"/>
      <c r="C17" s="43" t="s">
        <v>201</v>
      </c>
      <c r="D17" s="24"/>
      <c r="E17" s="62"/>
      <c r="F17" s="188"/>
      <c r="G17" s="62"/>
      <c r="H17" s="188"/>
      <c r="I17" s="62"/>
      <c r="J17" s="24"/>
      <c r="K17" s="62"/>
      <c r="L17" s="24"/>
      <c r="M17" s="93">
        <f t="shared" si="0"/>
        <v>0</v>
      </c>
      <c r="N17" s="235"/>
      <c r="O17" s="234"/>
    </row>
    <row r="18" spans="1:29" ht="15" customHeight="1" x14ac:dyDescent="0.2">
      <c r="A18" s="199">
        <f>ROW()</f>
        <v>18</v>
      </c>
      <c r="B18" s="24"/>
      <c r="C18" s="43" t="s">
        <v>202</v>
      </c>
      <c r="D18" s="24"/>
      <c r="E18" s="62"/>
      <c r="F18" s="188"/>
      <c r="G18" s="62"/>
      <c r="H18" s="188"/>
      <c r="I18" s="62"/>
      <c r="J18" s="24"/>
      <c r="K18" s="62"/>
      <c r="L18" s="24"/>
      <c r="M18" s="93">
        <f t="shared" si="0"/>
        <v>0</v>
      </c>
      <c r="N18" s="235"/>
      <c r="O18" s="234"/>
    </row>
    <row r="19" spans="1:29" ht="15" customHeight="1" x14ac:dyDescent="0.2">
      <c r="A19" s="199">
        <f>ROW()</f>
        <v>19</v>
      </c>
      <c r="B19" s="24"/>
      <c r="C19" s="43" t="s">
        <v>203</v>
      </c>
      <c r="D19" s="24"/>
      <c r="E19" s="62"/>
      <c r="F19" s="188"/>
      <c r="G19" s="62"/>
      <c r="H19" s="188"/>
      <c r="I19" s="62"/>
      <c r="J19" s="24"/>
      <c r="K19" s="62"/>
      <c r="L19" s="24"/>
      <c r="M19" s="93">
        <f t="shared" si="0"/>
        <v>0</v>
      </c>
      <c r="N19" s="235"/>
      <c r="O19" s="234"/>
    </row>
    <row r="20" spans="1:29" ht="15" customHeight="1" x14ac:dyDescent="0.2">
      <c r="A20" s="199">
        <f>ROW()</f>
        <v>20</v>
      </c>
      <c r="B20" s="24"/>
      <c r="C20" s="43" t="s">
        <v>204</v>
      </c>
      <c r="D20" s="24"/>
      <c r="E20" s="62"/>
      <c r="F20" s="188"/>
      <c r="G20" s="62"/>
      <c r="H20" s="188"/>
      <c r="I20" s="62"/>
      <c r="J20" s="24"/>
      <c r="K20" s="62"/>
      <c r="L20" s="24"/>
      <c r="M20" s="93">
        <f t="shared" si="0"/>
        <v>0</v>
      </c>
      <c r="N20" s="235"/>
      <c r="O20" s="234"/>
    </row>
    <row r="21" spans="1:29" ht="15" customHeight="1" x14ac:dyDescent="0.2">
      <c r="A21" s="199">
        <f>ROW()</f>
        <v>21</v>
      </c>
      <c r="B21" s="24"/>
      <c r="C21" s="43" t="s">
        <v>205</v>
      </c>
      <c r="D21" s="24"/>
      <c r="E21" s="62"/>
      <c r="F21" s="188"/>
      <c r="G21" s="62"/>
      <c r="H21" s="188"/>
      <c r="I21" s="62"/>
      <c r="J21" s="24"/>
      <c r="K21" s="62"/>
      <c r="L21" s="24"/>
      <c r="M21" s="93">
        <f t="shared" si="0"/>
        <v>0</v>
      </c>
      <c r="N21" s="235"/>
      <c r="O21" s="234"/>
    </row>
    <row r="22" spans="1:29" ht="15" customHeight="1" x14ac:dyDescent="0.2">
      <c r="A22" s="199">
        <f>ROW()</f>
        <v>22</v>
      </c>
      <c r="B22" s="24"/>
      <c r="C22" s="43" t="s">
        <v>206</v>
      </c>
      <c r="D22" s="24"/>
      <c r="E22" s="62"/>
      <c r="F22" s="188"/>
      <c r="G22" s="62"/>
      <c r="H22" s="188"/>
      <c r="I22" s="62"/>
      <c r="J22" s="24"/>
      <c r="K22" s="62"/>
      <c r="L22" s="24"/>
      <c r="M22" s="93">
        <f t="shared" si="0"/>
        <v>0</v>
      </c>
      <c r="N22" s="235"/>
      <c r="O22" s="234"/>
    </row>
    <row r="23" spans="1:29" ht="15" customHeight="1" x14ac:dyDescent="0.2">
      <c r="A23" s="199">
        <f>ROW()</f>
        <v>23</v>
      </c>
      <c r="B23" s="24"/>
      <c r="C23" s="43" t="s">
        <v>207</v>
      </c>
      <c r="D23" s="24"/>
      <c r="E23" s="62"/>
      <c r="F23" s="188"/>
      <c r="G23" s="62"/>
      <c r="H23" s="188"/>
      <c r="I23" s="62"/>
      <c r="J23" s="24"/>
      <c r="K23" s="62"/>
      <c r="L23" s="24"/>
      <c r="M23" s="93">
        <f t="shared" si="0"/>
        <v>0</v>
      </c>
      <c r="N23" s="235"/>
      <c r="O23" s="234"/>
    </row>
    <row r="24" spans="1:29" ht="15" customHeight="1" x14ac:dyDescent="0.2">
      <c r="A24" s="199">
        <f>ROW()</f>
        <v>24</v>
      </c>
      <c r="B24" s="24"/>
      <c r="C24" s="43" t="s">
        <v>208</v>
      </c>
      <c r="D24" s="24"/>
      <c r="E24" s="62"/>
      <c r="F24" s="188"/>
      <c r="G24" s="62"/>
      <c r="H24" s="188"/>
      <c r="I24" s="62"/>
      <c r="J24" s="24"/>
      <c r="K24" s="62"/>
      <c r="L24" s="24"/>
      <c r="M24" s="93">
        <f t="shared" si="0"/>
        <v>0</v>
      </c>
      <c r="N24" s="235"/>
      <c r="O24" s="234"/>
    </row>
    <row r="25" spans="1:29" ht="15" customHeight="1" x14ac:dyDescent="0.2">
      <c r="A25" s="199">
        <f>ROW()</f>
        <v>25</v>
      </c>
      <c r="B25" s="24"/>
      <c r="C25" s="43" t="s">
        <v>230</v>
      </c>
      <c r="D25" s="24"/>
      <c r="E25" s="62"/>
      <c r="F25" s="188"/>
      <c r="G25" s="62"/>
      <c r="H25" s="188"/>
      <c r="I25" s="62"/>
      <c r="J25" s="24"/>
      <c r="K25" s="62"/>
      <c r="L25" s="24"/>
      <c r="M25" s="93">
        <f t="shared" si="0"/>
        <v>0</v>
      </c>
      <c r="N25" s="235"/>
      <c r="O25" s="234"/>
    </row>
    <row r="26" spans="1:29" ht="15" customHeight="1" x14ac:dyDescent="0.2">
      <c r="A26" s="199">
        <f>ROW()</f>
        <v>26</v>
      </c>
      <c r="B26" s="24"/>
      <c r="C26" s="43" t="s">
        <v>231</v>
      </c>
      <c r="D26" s="24"/>
      <c r="E26" s="62"/>
      <c r="F26" s="188"/>
      <c r="G26" s="62"/>
      <c r="H26" s="188"/>
      <c r="I26" s="62"/>
      <c r="J26" s="24"/>
      <c r="K26" s="62"/>
      <c r="L26" s="24"/>
      <c r="M26" s="93">
        <f t="shared" si="0"/>
        <v>0</v>
      </c>
      <c r="N26" s="235"/>
      <c r="O26" s="234"/>
    </row>
    <row r="27" spans="1:29" ht="15" customHeight="1" thickBot="1" x14ac:dyDescent="0.25">
      <c r="A27" s="199">
        <f>ROW()</f>
        <v>27</v>
      </c>
      <c r="B27" s="24"/>
      <c r="C27" s="43" t="s">
        <v>209</v>
      </c>
      <c r="D27" s="24"/>
      <c r="E27" s="62"/>
      <c r="F27" s="188"/>
      <c r="G27" s="62"/>
      <c r="H27" s="188"/>
      <c r="I27" s="62"/>
      <c r="J27" s="24"/>
      <c r="K27" s="62"/>
      <c r="L27" s="24"/>
      <c r="M27" s="93">
        <f t="shared" si="0"/>
        <v>0</v>
      </c>
      <c r="N27" s="235"/>
      <c r="O27" s="234"/>
    </row>
    <row r="28" spans="1:29" ht="15" customHeight="1" thickBot="1" x14ac:dyDescent="0.25">
      <c r="A28" s="199">
        <f>ROW()</f>
        <v>28</v>
      </c>
      <c r="B28" s="24"/>
      <c r="C28" s="169" t="s">
        <v>406</v>
      </c>
      <c r="D28" s="24"/>
      <c r="E28" s="94">
        <f>IF(SUM(E14:E27),AVERAGE(E14:E27),0)</f>
        <v>0</v>
      </c>
      <c r="F28" s="188"/>
      <c r="G28" s="94">
        <f>IF(SUM(G14:G27),AVERAGE(G14:G27),0)</f>
        <v>0</v>
      </c>
      <c r="H28" s="188"/>
      <c r="I28" s="94">
        <f>IF(SUM(I14:I27),AVERAGE(I14:I27),0)</f>
        <v>0</v>
      </c>
      <c r="J28" s="24"/>
      <c r="K28" s="94">
        <f>IF(SUM(K14:K27),AVERAGE(K14:K27),0)</f>
        <v>0</v>
      </c>
      <c r="L28" s="24"/>
      <c r="M28" s="94">
        <f>IF(SUM(M14:M27),AVERAGE(M14:M27),0)</f>
        <v>0</v>
      </c>
      <c r="N28" s="235"/>
      <c r="O28" s="234"/>
    </row>
    <row r="29" spans="1:29" s="3" customFormat="1" ht="30" customHeight="1" x14ac:dyDescent="0.2">
      <c r="A29" s="199">
        <f>ROW()</f>
        <v>29</v>
      </c>
      <c r="B29" s="24"/>
      <c r="C29" s="169" t="s">
        <v>224</v>
      </c>
      <c r="D29" s="90" t="s">
        <v>340</v>
      </c>
      <c r="E29" s="42">
        <v>1</v>
      </c>
      <c r="F29" s="24"/>
      <c r="G29" s="42">
        <v>2</v>
      </c>
      <c r="H29" s="24"/>
      <c r="I29" s="42">
        <v>3</v>
      </c>
      <c r="J29" s="24"/>
      <c r="K29" s="42">
        <v>4</v>
      </c>
      <c r="L29" s="24"/>
      <c r="M29" s="424" t="s">
        <v>234</v>
      </c>
      <c r="N29" s="235"/>
      <c r="O29" s="234"/>
      <c r="P29"/>
      <c r="Q29"/>
      <c r="R29"/>
      <c r="S29"/>
      <c r="T29"/>
      <c r="U29"/>
      <c r="V29"/>
      <c r="W29"/>
      <c r="X29"/>
      <c r="Y29"/>
      <c r="Z29"/>
      <c r="AA29"/>
      <c r="AB29"/>
      <c r="AC29"/>
    </row>
    <row r="30" spans="1:29" s="3" customFormat="1" x14ac:dyDescent="0.2">
      <c r="A30" s="199">
        <f>ROW()</f>
        <v>30</v>
      </c>
      <c r="B30" s="24"/>
      <c r="C30" s="24"/>
      <c r="D30" s="58" t="str">
        <f>IF(ISNUMBER('Annual CoverSheet'!$C$12),"for year ended","")</f>
        <v>for year ended</v>
      </c>
      <c r="E30" s="91">
        <f>IF(ISNUMBER('Annual CoverSheet'!$C$12),DATE(YEAR('Annual CoverSheet'!$C$12),MONTH('Annual CoverSheet'!$C$12)+E29*3-11,1)-1,"")</f>
        <v>40359</v>
      </c>
      <c r="F30" s="24"/>
      <c r="G30" s="91">
        <f>IF(ISNUMBER('Annual CoverSheet'!$C$12),DATE(YEAR('Annual CoverSheet'!$C$12),MONTH('Annual CoverSheet'!$C$12)+G29*3-11,1)-1,"")</f>
        <v>40451</v>
      </c>
      <c r="H30" s="188"/>
      <c r="I30" s="91">
        <f>IF(ISNUMBER('Annual CoverSheet'!$C$12),DATE(YEAR('Annual CoverSheet'!$C$12),MONTH('Annual CoverSheet'!$C$12)+I29*3-11,1)-1,"")</f>
        <v>40543</v>
      </c>
      <c r="J30" s="24"/>
      <c r="K30" s="91">
        <f>IF(ISNUMBER('Annual CoverSheet'!$C$12),DATE(YEAR('Annual CoverSheet'!$C$12),MONTH('Annual CoverSheet'!$C$12)+K29*3-11,1)-1,"")</f>
        <v>40633</v>
      </c>
      <c r="L30" s="24"/>
      <c r="M30" s="467"/>
      <c r="N30" s="235"/>
      <c r="O30" s="234"/>
      <c r="P30"/>
      <c r="Q30"/>
      <c r="R30"/>
      <c r="S30"/>
      <c r="T30"/>
      <c r="U30"/>
      <c r="V30"/>
      <c r="W30"/>
      <c r="X30"/>
      <c r="Y30"/>
      <c r="Z30"/>
      <c r="AA30"/>
      <c r="AB30"/>
      <c r="AC30"/>
    </row>
    <row r="31" spans="1:29" ht="15" customHeight="1" x14ac:dyDescent="0.2">
      <c r="A31" s="199">
        <f>ROW()</f>
        <v>31</v>
      </c>
      <c r="B31" s="24"/>
      <c r="C31" s="43" t="s">
        <v>198</v>
      </c>
      <c r="D31" s="24"/>
      <c r="E31" s="62"/>
      <c r="F31" s="188"/>
      <c r="G31" s="62"/>
      <c r="H31" s="188"/>
      <c r="I31" s="62"/>
      <c r="J31" s="24"/>
      <c r="K31" s="62"/>
      <c r="L31" s="24"/>
      <c r="M31" s="92">
        <f t="shared" ref="M31:M45" si="1">IF(SUM(E31,G31,I31,K31),AVERAGE(E31,G31,I31,K31),0)</f>
        <v>0</v>
      </c>
      <c r="N31" s="235"/>
      <c r="O31" s="234"/>
    </row>
    <row r="32" spans="1:29" ht="15" customHeight="1" x14ac:dyDescent="0.2">
      <c r="A32" s="199">
        <f>ROW()</f>
        <v>32</v>
      </c>
      <c r="B32" s="24"/>
      <c r="C32" s="43" t="s">
        <v>199</v>
      </c>
      <c r="D32" s="24"/>
      <c r="E32" s="62"/>
      <c r="F32" s="188"/>
      <c r="G32" s="62"/>
      <c r="H32" s="188"/>
      <c r="I32" s="62"/>
      <c r="J32" s="24"/>
      <c r="K32" s="62"/>
      <c r="L32" s="24"/>
      <c r="M32" s="93">
        <f t="shared" si="1"/>
        <v>0</v>
      </c>
      <c r="N32" s="235"/>
      <c r="O32" s="234"/>
    </row>
    <row r="33" spans="1:15" ht="15" customHeight="1" x14ac:dyDescent="0.2">
      <c r="A33" s="199">
        <f>ROW()</f>
        <v>33</v>
      </c>
      <c r="B33" s="24"/>
      <c r="C33" s="43" t="s">
        <v>200</v>
      </c>
      <c r="D33" s="24"/>
      <c r="E33" s="62"/>
      <c r="F33" s="188"/>
      <c r="G33" s="62"/>
      <c r="H33" s="188"/>
      <c r="I33" s="62"/>
      <c r="J33" s="24"/>
      <c r="K33" s="62"/>
      <c r="L33" s="24"/>
      <c r="M33" s="93">
        <f t="shared" si="1"/>
        <v>0</v>
      </c>
      <c r="N33" s="235"/>
      <c r="O33" s="234"/>
    </row>
    <row r="34" spans="1:15" ht="15" customHeight="1" x14ac:dyDescent="0.2">
      <c r="A34" s="199">
        <f>ROW()</f>
        <v>34</v>
      </c>
      <c r="B34" s="24"/>
      <c r="C34" s="43" t="s">
        <v>201</v>
      </c>
      <c r="D34" s="24"/>
      <c r="E34" s="62"/>
      <c r="F34" s="188"/>
      <c r="G34" s="62"/>
      <c r="H34" s="188"/>
      <c r="I34" s="62"/>
      <c r="J34" s="24"/>
      <c r="K34" s="62"/>
      <c r="L34" s="24"/>
      <c r="M34" s="93">
        <f t="shared" si="1"/>
        <v>0</v>
      </c>
      <c r="N34" s="235"/>
      <c r="O34" s="234"/>
    </row>
    <row r="35" spans="1:15" ht="15" customHeight="1" x14ac:dyDescent="0.2">
      <c r="A35" s="199">
        <f>ROW()</f>
        <v>35</v>
      </c>
      <c r="B35" s="24"/>
      <c r="C35" s="43" t="s">
        <v>202</v>
      </c>
      <c r="D35" s="24"/>
      <c r="E35" s="62"/>
      <c r="F35" s="188"/>
      <c r="G35" s="62"/>
      <c r="H35" s="188"/>
      <c r="I35" s="62"/>
      <c r="J35" s="24"/>
      <c r="K35" s="62"/>
      <c r="L35" s="24"/>
      <c r="M35" s="93">
        <f t="shared" si="1"/>
        <v>0</v>
      </c>
      <c r="N35" s="235"/>
      <c r="O35" s="234"/>
    </row>
    <row r="36" spans="1:15" ht="15" customHeight="1" x14ac:dyDescent="0.2">
      <c r="A36" s="199">
        <f>ROW()</f>
        <v>36</v>
      </c>
      <c r="B36" s="24"/>
      <c r="C36" s="43" t="s">
        <v>203</v>
      </c>
      <c r="D36" s="24"/>
      <c r="E36" s="62"/>
      <c r="F36" s="188"/>
      <c r="G36" s="62"/>
      <c r="H36" s="188"/>
      <c r="I36" s="62"/>
      <c r="J36" s="24"/>
      <c r="K36" s="62"/>
      <c r="L36" s="24"/>
      <c r="M36" s="93">
        <f t="shared" si="1"/>
        <v>0</v>
      </c>
      <c r="N36" s="235"/>
      <c r="O36" s="234"/>
    </row>
    <row r="37" spans="1:15" ht="15" customHeight="1" x14ac:dyDescent="0.2">
      <c r="A37" s="199">
        <f>ROW()</f>
        <v>37</v>
      </c>
      <c r="B37" s="24"/>
      <c r="C37" s="43" t="s">
        <v>204</v>
      </c>
      <c r="D37" s="24"/>
      <c r="E37" s="62"/>
      <c r="F37" s="188"/>
      <c r="G37" s="62"/>
      <c r="H37" s="188"/>
      <c r="I37" s="62"/>
      <c r="J37" s="24"/>
      <c r="K37" s="62"/>
      <c r="L37" s="24"/>
      <c r="M37" s="93">
        <f t="shared" si="1"/>
        <v>0</v>
      </c>
      <c r="N37" s="235"/>
      <c r="O37" s="234"/>
    </row>
    <row r="38" spans="1:15" ht="15" customHeight="1" x14ac:dyDescent="0.2">
      <c r="A38" s="199">
        <f>ROW()</f>
        <v>38</v>
      </c>
      <c r="B38" s="24"/>
      <c r="C38" s="43" t="s">
        <v>205</v>
      </c>
      <c r="D38" s="24"/>
      <c r="E38" s="62"/>
      <c r="F38" s="188"/>
      <c r="G38" s="62"/>
      <c r="H38" s="188"/>
      <c r="I38" s="62"/>
      <c r="J38" s="24"/>
      <c r="K38" s="62"/>
      <c r="L38" s="24"/>
      <c r="M38" s="93">
        <f t="shared" si="1"/>
        <v>0</v>
      </c>
      <c r="N38" s="235"/>
      <c r="O38" s="234"/>
    </row>
    <row r="39" spans="1:15" ht="15" customHeight="1" x14ac:dyDescent="0.2">
      <c r="A39" s="199">
        <f>ROW()</f>
        <v>39</v>
      </c>
      <c r="B39" s="24"/>
      <c r="C39" s="43" t="s">
        <v>206</v>
      </c>
      <c r="D39" s="24"/>
      <c r="E39" s="62"/>
      <c r="F39" s="188"/>
      <c r="G39" s="62"/>
      <c r="H39" s="188"/>
      <c r="I39" s="62"/>
      <c r="J39" s="24"/>
      <c r="K39" s="62"/>
      <c r="L39" s="24"/>
      <c r="M39" s="93">
        <f t="shared" si="1"/>
        <v>0</v>
      </c>
      <c r="N39" s="235"/>
      <c r="O39" s="234"/>
    </row>
    <row r="40" spans="1:15" ht="15" customHeight="1" x14ac:dyDescent="0.2">
      <c r="A40" s="199">
        <f>ROW()</f>
        <v>40</v>
      </c>
      <c r="B40" s="24"/>
      <c r="C40" s="43" t="s">
        <v>207</v>
      </c>
      <c r="D40" s="24"/>
      <c r="E40" s="62"/>
      <c r="F40" s="188"/>
      <c r="G40" s="62"/>
      <c r="H40" s="188"/>
      <c r="I40" s="62"/>
      <c r="J40" s="24"/>
      <c r="K40" s="62"/>
      <c r="L40" s="24"/>
      <c r="M40" s="93">
        <f t="shared" si="1"/>
        <v>0</v>
      </c>
      <c r="N40" s="235"/>
      <c r="O40" s="234"/>
    </row>
    <row r="41" spans="1:15" ht="15" customHeight="1" x14ac:dyDescent="0.2">
      <c r="A41" s="199">
        <f>ROW()</f>
        <v>41</v>
      </c>
      <c r="B41" s="24"/>
      <c r="C41" s="43" t="s">
        <v>208</v>
      </c>
      <c r="D41" s="24"/>
      <c r="E41" s="62"/>
      <c r="F41" s="188"/>
      <c r="G41" s="62"/>
      <c r="H41" s="188"/>
      <c r="I41" s="62"/>
      <c r="J41" s="24"/>
      <c r="K41" s="62"/>
      <c r="L41" s="24"/>
      <c r="M41" s="93">
        <f t="shared" si="1"/>
        <v>0</v>
      </c>
      <c r="N41" s="235"/>
      <c r="O41" s="234"/>
    </row>
    <row r="42" spans="1:15" ht="15" customHeight="1" x14ac:dyDescent="0.2">
      <c r="A42" s="199">
        <f>ROW()</f>
        <v>42</v>
      </c>
      <c r="B42" s="24"/>
      <c r="C42" s="43" t="s">
        <v>229</v>
      </c>
      <c r="D42" s="24"/>
      <c r="E42" s="62"/>
      <c r="F42" s="188"/>
      <c r="G42" s="62"/>
      <c r="H42" s="188"/>
      <c r="I42" s="62"/>
      <c r="J42" s="24"/>
      <c r="K42" s="62"/>
      <c r="L42" s="24"/>
      <c r="M42" s="93">
        <f t="shared" si="1"/>
        <v>0</v>
      </c>
      <c r="N42" s="235"/>
      <c r="O42" s="234"/>
    </row>
    <row r="43" spans="1:15" ht="15" customHeight="1" x14ac:dyDescent="0.2">
      <c r="A43" s="199">
        <f>ROW()</f>
        <v>43</v>
      </c>
      <c r="B43" s="24"/>
      <c r="C43" s="43" t="s">
        <v>230</v>
      </c>
      <c r="D43" s="24"/>
      <c r="E43" s="62"/>
      <c r="F43" s="188"/>
      <c r="G43" s="62"/>
      <c r="H43" s="188"/>
      <c r="I43" s="62"/>
      <c r="J43" s="24"/>
      <c r="K43" s="62"/>
      <c r="L43" s="24"/>
      <c r="M43" s="93">
        <f t="shared" si="1"/>
        <v>0</v>
      </c>
      <c r="N43" s="235"/>
      <c r="O43" s="234"/>
    </row>
    <row r="44" spans="1:15" ht="15" customHeight="1" x14ac:dyDescent="0.2">
      <c r="A44" s="199">
        <f>ROW()</f>
        <v>44</v>
      </c>
      <c r="B44" s="24"/>
      <c r="C44" s="43" t="s">
        <v>231</v>
      </c>
      <c r="D44" s="24"/>
      <c r="E44" s="62"/>
      <c r="F44" s="188"/>
      <c r="G44" s="62"/>
      <c r="H44" s="188"/>
      <c r="I44" s="62"/>
      <c r="J44" s="24"/>
      <c r="K44" s="62"/>
      <c r="L44" s="24"/>
      <c r="M44" s="93">
        <f t="shared" si="1"/>
        <v>0</v>
      </c>
      <c r="N44" s="235"/>
      <c r="O44" s="234"/>
    </row>
    <row r="45" spans="1:15" ht="15" customHeight="1" thickBot="1" x14ac:dyDescent="0.25">
      <c r="A45" s="199">
        <f>ROW()</f>
        <v>45</v>
      </c>
      <c r="B45" s="24"/>
      <c r="C45" s="43" t="s">
        <v>209</v>
      </c>
      <c r="D45" s="24"/>
      <c r="E45" s="62"/>
      <c r="F45" s="188"/>
      <c r="G45" s="62"/>
      <c r="H45" s="188"/>
      <c r="I45" s="62"/>
      <c r="J45" s="24"/>
      <c r="K45" s="62"/>
      <c r="L45" s="24"/>
      <c r="M45" s="93">
        <f t="shared" si="1"/>
        <v>0</v>
      </c>
      <c r="N45" s="235"/>
      <c r="O45" s="234"/>
    </row>
    <row r="46" spans="1:15" ht="15" customHeight="1" thickBot="1" x14ac:dyDescent="0.25">
      <c r="A46" s="199">
        <f>ROW()</f>
        <v>46</v>
      </c>
      <c r="B46" s="24"/>
      <c r="C46" s="169" t="s">
        <v>406</v>
      </c>
      <c r="D46" s="24"/>
      <c r="E46" s="94">
        <f>IF(SUM(E31:E45),AVERAGE(E32:E45),0)</f>
        <v>0</v>
      </c>
      <c r="F46" s="188"/>
      <c r="G46" s="94">
        <f>IF(SUM(G31:G45),AVERAGE(G32:G45),0)</f>
        <v>0</v>
      </c>
      <c r="H46" s="188"/>
      <c r="I46" s="94">
        <f>IF(SUM(I31:I45),AVERAGE(I32:I45),0)</f>
        <v>0</v>
      </c>
      <c r="J46" s="24"/>
      <c r="K46" s="94">
        <f>IF(SUM(K31:K45),AVERAGE(K32:K45),0)</f>
        <v>0</v>
      </c>
      <c r="L46" s="24"/>
      <c r="M46" s="94">
        <f>IF(SUM(M31:M45),AVERAGE(M32:M45),0)</f>
        <v>0</v>
      </c>
      <c r="N46" s="235"/>
      <c r="O46" s="234"/>
    </row>
    <row r="47" spans="1:15" ht="27" customHeight="1" x14ac:dyDescent="0.2">
      <c r="A47" s="199">
        <f>ROW()</f>
        <v>47</v>
      </c>
      <c r="B47" s="24"/>
      <c r="C47" s="468" t="s">
        <v>678</v>
      </c>
      <c r="D47" s="469"/>
      <c r="E47" s="469"/>
      <c r="F47" s="469"/>
      <c r="G47" s="469"/>
      <c r="H47" s="469"/>
      <c r="I47" s="469"/>
      <c r="J47" s="469"/>
      <c r="K47" s="469"/>
      <c r="L47" s="469"/>
      <c r="M47" s="469"/>
      <c r="N47" s="235"/>
      <c r="O47" s="234"/>
    </row>
    <row r="48" spans="1:15" ht="25.5" customHeight="1" x14ac:dyDescent="0.2">
      <c r="A48" s="199">
        <f>ROW()</f>
        <v>48</v>
      </c>
      <c r="B48" s="23"/>
      <c r="C48" s="169" t="s">
        <v>75</v>
      </c>
      <c r="D48" s="23"/>
      <c r="E48" s="188"/>
      <c r="F48" s="188"/>
      <c r="G48" s="188"/>
      <c r="H48" s="188"/>
      <c r="I48" s="188"/>
      <c r="J48" s="188"/>
      <c r="K48" s="188"/>
      <c r="L48" s="188"/>
      <c r="M48" s="188"/>
      <c r="N48" s="241"/>
      <c r="O48" s="234"/>
    </row>
    <row r="49" spans="1:15" ht="15" customHeight="1" x14ac:dyDescent="0.2">
      <c r="A49" s="199">
        <f>ROW()</f>
        <v>49</v>
      </c>
      <c r="B49" s="24"/>
      <c r="C49" s="381"/>
      <c r="D49" s="381"/>
      <c r="E49" s="381"/>
      <c r="F49" s="381"/>
      <c r="G49" s="381"/>
      <c r="H49" s="381"/>
      <c r="I49" s="381"/>
      <c r="J49" s="381"/>
      <c r="K49" s="381"/>
      <c r="L49" s="381"/>
      <c r="M49" s="381"/>
      <c r="N49" s="235"/>
      <c r="O49" s="234"/>
    </row>
    <row r="50" spans="1:15" ht="15" customHeight="1" x14ac:dyDescent="0.2">
      <c r="A50" s="199">
        <f>ROW()</f>
        <v>50</v>
      </c>
      <c r="B50" s="24"/>
      <c r="C50" s="381"/>
      <c r="D50" s="381"/>
      <c r="E50" s="381"/>
      <c r="F50" s="381"/>
      <c r="G50" s="381"/>
      <c r="H50" s="381"/>
      <c r="I50" s="381"/>
      <c r="J50" s="381"/>
      <c r="K50" s="381"/>
      <c r="L50" s="381"/>
      <c r="M50" s="381"/>
      <c r="N50" s="235"/>
      <c r="O50" s="234"/>
    </row>
    <row r="51" spans="1:15" ht="15" customHeight="1" x14ac:dyDescent="0.2">
      <c r="A51" s="199">
        <f>ROW()</f>
        <v>51</v>
      </c>
      <c r="B51" s="24"/>
      <c r="C51" s="381"/>
      <c r="D51" s="381"/>
      <c r="E51" s="381"/>
      <c r="F51" s="381"/>
      <c r="G51" s="381"/>
      <c r="H51" s="381"/>
      <c r="I51" s="381"/>
      <c r="J51" s="381"/>
      <c r="K51" s="381"/>
      <c r="L51" s="381"/>
      <c r="M51" s="381"/>
      <c r="N51" s="235"/>
      <c r="O51" s="234"/>
    </row>
    <row r="52" spans="1:15" ht="15" customHeight="1" x14ac:dyDescent="0.2">
      <c r="A52" s="199">
        <f>ROW()</f>
        <v>52</v>
      </c>
      <c r="B52" s="24"/>
      <c r="C52" s="381"/>
      <c r="D52" s="381"/>
      <c r="E52" s="381"/>
      <c r="F52" s="381"/>
      <c r="G52" s="381"/>
      <c r="H52" s="381"/>
      <c r="I52" s="381"/>
      <c r="J52" s="381"/>
      <c r="K52" s="381"/>
      <c r="L52" s="381"/>
      <c r="M52" s="381"/>
      <c r="N52" s="235"/>
      <c r="O52" s="234"/>
    </row>
    <row r="53" spans="1:15" ht="15" customHeight="1" x14ac:dyDescent="0.2">
      <c r="A53" s="199">
        <f>ROW()</f>
        <v>53</v>
      </c>
      <c r="B53" s="24"/>
      <c r="C53" s="381"/>
      <c r="D53" s="381"/>
      <c r="E53" s="381"/>
      <c r="F53" s="381"/>
      <c r="G53" s="381"/>
      <c r="H53" s="381"/>
      <c r="I53" s="381"/>
      <c r="J53" s="381"/>
      <c r="K53" s="381"/>
      <c r="L53" s="381"/>
      <c r="M53" s="381"/>
      <c r="N53" s="235"/>
      <c r="O53" s="234"/>
    </row>
    <row r="54" spans="1:15" ht="15" customHeight="1" x14ac:dyDescent="0.2">
      <c r="A54" s="199">
        <f>ROW()</f>
        <v>54</v>
      </c>
      <c r="B54" s="24"/>
      <c r="C54" s="381"/>
      <c r="D54" s="381"/>
      <c r="E54" s="381"/>
      <c r="F54" s="381"/>
      <c r="G54" s="381"/>
      <c r="H54" s="381"/>
      <c r="I54" s="381"/>
      <c r="J54" s="381"/>
      <c r="K54" s="381"/>
      <c r="L54" s="381"/>
      <c r="M54" s="381"/>
      <c r="N54" s="235"/>
      <c r="O54" s="234"/>
    </row>
    <row r="55" spans="1:15" ht="15" customHeight="1" x14ac:dyDescent="0.2">
      <c r="A55" s="199">
        <f>ROW()</f>
        <v>55</v>
      </c>
      <c r="B55" s="24"/>
      <c r="C55" s="381"/>
      <c r="D55" s="381"/>
      <c r="E55" s="381"/>
      <c r="F55" s="381"/>
      <c r="G55" s="381"/>
      <c r="H55" s="381"/>
      <c r="I55" s="381"/>
      <c r="J55" s="381"/>
      <c r="K55" s="381"/>
      <c r="L55" s="381"/>
      <c r="M55" s="381"/>
      <c r="N55" s="235"/>
      <c r="O55" s="234"/>
    </row>
    <row r="56" spans="1:15" ht="15" customHeight="1" x14ac:dyDescent="0.2">
      <c r="A56" s="199">
        <f>ROW()</f>
        <v>56</v>
      </c>
      <c r="B56" s="24"/>
      <c r="C56" s="381"/>
      <c r="D56" s="381"/>
      <c r="E56" s="381"/>
      <c r="F56" s="381"/>
      <c r="G56" s="381"/>
      <c r="H56" s="381"/>
      <c r="I56" s="381"/>
      <c r="J56" s="381"/>
      <c r="K56" s="381"/>
      <c r="L56" s="381"/>
      <c r="M56" s="381"/>
      <c r="N56" s="235"/>
      <c r="O56" s="234"/>
    </row>
    <row r="57" spans="1:15" ht="15" customHeight="1" x14ac:dyDescent="0.2">
      <c r="A57" s="199">
        <f>ROW()</f>
        <v>57</v>
      </c>
      <c r="B57" s="24"/>
      <c r="C57" s="381"/>
      <c r="D57" s="381"/>
      <c r="E57" s="381"/>
      <c r="F57" s="381"/>
      <c r="G57" s="381"/>
      <c r="H57" s="381"/>
      <c r="I57" s="381"/>
      <c r="J57" s="381"/>
      <c r="K57" s="381"/>
      <c r="L57" s="381"/>
      <c r="M57" s="381"/>
      <c r="N57" s="235"/>
      <c r="O57" s="234"/>
    </row>
    <row r="58" spans="1:15" ht="15" customHeight="1" x14ac:dyDescent="0.2">
      <c r="A58" s="199">
        <f>ROW()</f>
        <v>58</v>
      </c>
      <c r="B58" s="24"/>
      <c r="C58" s="381"/>
      <c r="D58" s="381"/>
      <c r="E58" s="381"/>
      <c r="F58" s="381"/>
      <c r="G58" s="381"/>
      <c r="H58" s="381"/>
      <c r="I58" s="381"/>
      <c r="J58" s="381"/>
      <c r="K58" s="381"/>
      <c r="L58" s="381"/>
      <c r="M58" s="381"/>
      <c r="N58" s="235"/>
      <c r="O58" s="234"/>
    </row>
    <row r="59" spans="1:15" ht="15" customHeight="1" x14ac:dyDescent="0.2">
      <c r="A59" s="199">
        <f>ROW()</f>
        <v>59</v>
      </c>
      <c r="B59" s="24"/>
      <c r="C59" s="381"/>
      <c r="D59" s="381"/>
      <c r="E59" s="381"/>
      <c r="F59" s="381"/>
      <c r="G59" s="381"/>
      <c r="H59" s="381"/>
      <c r="I59" s="381"/>
      <c r="J59" s="381"/>
      <c r="K59" s="381"/>
      <c r="L59" s="381"/>
      <c r="M59" s="381"/>
      <c r="N59" s="235"/>
      <c r="O59" s="234"/>
    </row>
    <row r="60" spans="1:15" ht="15" customHeight="1" x14ac:dyDescent="0.2">
      <c r="A60" s="199">
        <f>ROW()</f>
        <v>60</v>
      </c>
      <c r="B60" s="24"/>
      <c r="C60" s="381"/>
      <c r="D60" s="381"/>
      <c r="E60" s="381"/>
      <c r="F60" s="381"/>
      <c r="G60" s="381"/>
      <c r="H60" s="381"/>
      <c r="I60" s="381"/>
      <c r="J60" s="381"/>
      <c r="K60" s="381"/>
      <c r="L60" s="381"/>
      <c r="M60" s="381"/>
      <c r="N60" s="235"/>
      <c r="O60" s="234"/>
    </row>
    <row r="61" spans="1:15" ht="15" customHeight="1" x14ac:dyDescent="0.2">
      <c r="A61" s="199">
        <f>ROW()</f>
        <v>61</v>
      </c>
      <c r="B61" s="24"/>
      <c r="C61" s="381"/>
      <c r="D61" s="381"/>
      <c r="E61" s="381"/>
      <c r="F61" s="381"/>
      <c r="G61" s="381"/>
      <c r="H61" s="381"/>
      <c r="I61" s="381"/>
      <c r="J61" s="381"/>
      <c r="K61" s="381"/>
      <c r="L61" s="381"/>
      <c r="M61" s="381"/>
      <c r="N61" s="235"/>
      <c r="O61" s="234"/>
    </row>
    <row r="62" spans="1:15" ht="15" customHeight="1" x14ac:dyDescent="0.2">
      <c r="A62" s="199">
        <f>ROW()</f>
        <v>62</v>
      </c>
      <c r="B62" s="24"/>
      <c r="C62" s="381"/>
      <c r="D62" s="381"/>
      <c r="E62" s="381"/>
      <c r="F62" s="381"/>
      <c r="G62" s="381"/>
      <c r="H62" s="381"/>
      <c r="I62" s="381"/>
      <c r="J62" s="381"/>
      <c r="K62" s="381"/>
      <c r="L62" s="381"/>
      <c r="M62" s="381"/>
      <c r="N62" s="235"/>
      <c r="O62" s="234"/>
    </row>
    <row r="63" spans="1:15" ht="15" customHeight="1" x14ac:dyDescent="0.2">
      <c r="A63" s="199">
        <f>ROW()</f>
        <v>63</v>
      </c>
      <c r="B63" s="24"/>
      <c r="C63" s="381"/>
      <c r="D63" s="381"/>
      <c r="E63" s="381"/>
      <c r="F63" s="381"/>
      <c r="G63" s="381"/>
      <c r="H63" s="381"/>
      <c r="I63" s="381"/>
      <c r="J63" s="381"/>
      <c r="K63" s="381"/>
      <c r="L63" s="381"/>
      <c r="M63" s="381"/>
      <c r="N63" s="235"/>
      <c r="O63" s="234"/>
    </row>
    <row r="64" spans="1:15" ht="12.75" customHeight="1" x14ac:dyDescent="0.2">
      <c r="A64" s="199">
        <f>ROW()</f>
        <v>64</v>
      </c>
      <c r="B64" s="24"/>
      <c r="C64" s="80" t="s">
        <v>36</v>
      </c>
      <c r="D64" s="23"/>
      <c r="E64" s="23"/>
      <c r="F64" s="23"/>
      <c r="G64" s="23"/>
      <c r="H64" s="23"/>
      <c r="I64" s="23"/>
      <c r="J64" s="23"/>
      <c r="K64" s="23"/>
      <c r="L64" s="23"/>
      <c r="M64" s="23"/>
      <c r="N64" s="235"/>
      <c r="O64" s="234"/>
    </row>
    <row r="65" spans="1:15" ht="12.75" customHeight="1" x14ac:dyDescent="0.2">
      <c r="A65" s="200">
        <f>ROW()</f>
        <v>65</v>
      </c>
      <c r="B65" s="39"/>
      <c r="C65" s="39"/>
      <c r="D65" s="39"/>
      <c r="E65" s="39"/>
      <c r="F65" s="39"/>
      <c r="G65" s="39"/>
      <c r="H65" s="39"/>
      <c r="I65" s="39"/>
      <c r="J65" s="39"/>
      <c r="K65" s="39"/>
      <c r="L65" s="39"/>
      <c r="M65" s="39"/>
      <c r="N65" s="236" t="s">
        <v>593</v>
      </c>
      <c r="O65" s="234"/>
    </row>
    <row r="66" spans="1:15" ht="17.25" customHeight="1" x14ac:dyDescent="0.2">
      <c r="O66"/>
    </row>
    <row r="67" spans="1:15" x14ac:dyDescent="0.2">
      <c r="O67"/>
    </row>
    <row r="68" spans="1:15" x14ac:dyDescent="0.2">
      <c r="O68"/>
    </row>
    <row r="69" spans="1:15" x14ac:dyDescent="0.2">
      <c r="O69"/>
    </row>
    <row r="70" spans="1:15" x14ac:dyDescent="0.2">
      <c r="O70"/>
    </row>
    <row r="71" spans="1:15" x14ac:dyDescent="0.2">
      <c r="O71"/>
    </row>
    <row r="72" spans="1:15" x14ac:dyDescent="0.2">
      <c r="O72"/>
    </row>
    <row r="73" spans="1:15" x14ac:dyDescent="0.2">
      <c r="O73"/>
    </row>
    <row r="74" spans="1:15" x14ac:dyDescent="0.2">
      <c r="O74"/>
    </row>
    <row r="75" spans="1:15" x14ac:dyDescent="0.2">
      <c r="O75"/>
    </row>
    <row r="76" spans="1:15" x14ac:dyDescent="0.2">
      <c r="O76"/>
    </row>
    <row r="77" spans="1:15" x14ac:dyDescent="0.2">
      <c r="O77"/>
    </row>
    <row r="78" spans="1:15" x14ac:dyDescent="0.2">
      <c r="O78"/>
    </row>
    <row r="79" spans="1:15" x14ac:dyDescent="0.2">
      <c r="O79"/>
    </row>
    <row r="80" spans="1:15" x14ac:dyDescent="0.2">
      <c r="O80"/>
    </row>
    <row r="81" spans="15:15" x14ac:dyDescent="0.2">
      <c r="O81"/>
    </row>
    <row r="82" spans="15:15" x14ac:dyDescent="0.2">
      <c r="O82"/>
    </row>
    <row r="83" spans="15:15" x14ac:dyDescent="0.2">
      <c r="O83"/>
    </row>
    <row r="84" spans="15:15" x14ac:dyDescent="0.2">
      <c r="O84"/>
    </row>
    <row r="85" spans="15:15" x14ac:dyDescent="0.2">
      <c r="O85"/>
    </row>
    <row r="86" spans="15:15" x14ac:dyDescent="0.2">
      <c r="O86"/>
    </row>
    <row r="87" spans="15:15" x14ac:dyDescent="0.2">
      <c r="O87"/>
    </row>
    <row r="88" spans="15:15" x14ac:dyDescent="0.2">
      <c r="O88"/>
    </row>
    <row r="89" spans="15:15" x14ac:dyDescent="0.2">
      <c r="O89"/>
    </row>
    <row r="90" spans="15:15" x14ac:dyDescent="0.2">
      <c r="O90"/>
    </row>
    <row r="91" spans="15:15" x14ac:dyDescent="0.2">
      <c r="O91"/>
    </row>
    <row r="92" spans="15:15" x14ac:dyDescent="0.2">
      <c r="O92"/>
    </row>
    <row r="93" spans="15:15" x14ac:dyDescent="0.2">
      <c r="O93"/>
    </row>
    <row r="94" spans="15:15" x14ac:dyDescent="0.2">
      <c r="O94"/>
    </row>
    <row r="95" spans="15:15" x14ac:dyDescent="0.2">
      <c r="O95"/>
    </row>
    <row r="96" spans="15:15" x14ac:dyDescent="0.2">
      <c r="O96"/>
    </row>
    <row r="97" spans="15:15" x14ac:dyDescent="0.2">
      <c r="O97"/>
    </row>
    <row r="98" spans="15:15" x14ac:dyDescent="0.2">
      <c r="O98"/>
    </row>
    <row r="99" spans="15:15" x14ac:dyDescent="0.2">
      <c r="O99"/>
    </row>
    <row r="100" spans="15:15" x14ac:dyDescent="0.2">
      <c r="O100"/>
    </row>
    <row r="101" spans="15:15" x14ac:dyDescent="0.2">
      <c r="O101"/>
    </row>
    <row r="102" spans="15:15" x14ac:dyDescent="0.2">
      <c r="O102"/>
    </row>
    <row r="103" spans="15:15" x14ac:dyDescent="0.2">
      <c r="O103"/>
    </row>
    <row r="104" spans="15:15" x14ac:dyDescent="0.2">
      <c r="O104"/>
    </row>
    <row r="105" spans="15:15" x14ac:dyDescent="0.2">
      <c r="O105"/>
    </row>
    <row r="106" spans="15:15" x14ac:dyDescent="0.2">
      <c r="O106"/>
    </row>
    <row r="107" spans="15:15" x14ac:dyDescent="0.2">
      <c r="O107"/>
    </row>
    <row r="108" spans="15:15" x14ac:dyDescent="0.2">
      <c r="O108"/>
    </row>
    <row r="109" spans="15:15" x14ac:dyDescent="0.2">
      <c r="O109"/>
    </row>
    <row r="110" spans="15:15" x14ac:dyDescent="0.2">
      <c r="O110"/>
    </row>
    <row r="111" spans="15:15" x14ac:dyDescent="0.2">
      <c r="O111"/>
    </row>
    <row r="112" spans="15:15" x14ac:dyDescent="0.2">
      <c r="O112"/>
    </row>
    <row r="113" spans="15:15" x14ac:dyDescent="0.2">
      <c r="O113"/>
    </row>
    <row r="114" spans="15:15" x14ac:dyDescent="0.2">
      <c r="O114"/>
    </row>
    <row r="115" spans="15:15" x14ac:dyDescent="0.2">
      <c r="O115"/>
    </row>
    <row r="116" spans="15:15" x14ac:dyDescent="0.2">
      <c r="O116"/>
    </row>
    <row r="117" spans="15:15" x14ac:dyDescent="0.2">
      <c r="O117"/>
    </row>
    <row r="118" spans="15:15" x14ac:dyDescent="0.2">
      <c r="O118"/>
    </row>
    <row r="119" spans="15:15" x14ac:dyDescent="0.2">
      <c r="O119"/>
    </row>
    <row r="120" spans="15:15" x14ac:dyDescent="0.2">
      <c r="O120"/>
    </row>
    <row r="121" spans="15:15" x14ac:dyDescent="0.2">
      <c r="O121"/>
    </row>
    <row r="122" spans="15:15" x14ac:dyDescent="0.2">
      <c r="O122"/>
    </row>
    <row r="123" spans="15:15" x14ac:dyDescent="0.2">
      <c r="O123"/>
    </row>
    <row r="124" spans="15:15" x14ac:dyDescent="0.2">
      <c r="O124"/>
    </row>
    <row r="125" spans="15:15" x14ac:dyDescent="0.2">
      <c r="O125"/>
    </row>
    <row r="126" spans="15:15" x14ac:dyDescent="0.2">
      <c r="O126"/>
    </row>
    <row r="127" spans="15:15" x14ac:dyDescent="0.2">
      <c r="O127"/>
    </row>
    <row r="128" spans="15:15" x14ac:dyDescent="0.2">
      <c r="O128"/>
    </row>
    <row r="129" spans="15:15" x14ac:dyDescent="0.2">
      <c r="O129"/>
    </row>
    <row r="130" spans="15:15" x14ac:dyDescent="0.2">
      <c r="O130"/>
    </row>
    <row r="131" spans="15:15" x14ac:dyDescent="0.2">
      <c r="O131"/>
    </row>
    <row r="132" spans="15:15" x14ac:dyDescent="0.2">
      <c r="O132"/>
    </row>
    <row r="133" spans="15:15" x14ac:dyDescent="0.2">
      <c r="O133"/>
    </row>
    <row r="134" spans="15:15" x14ac:dyDescent="0.2">
      <c r="O134"/>
    </row>
    <row r="135" spans="15:15" x14ac:dyDescent="0.2">
      <c r="O135"/>
    </row>
    <row r="136" spans="15:15" x14ac:dyDescent="0.2">
      <c r="O136"/>
    </row>
    <row r="137" spans="15:15" x14ac:dyDescent="0.2">
      <c r="O137"/>
    </row>
    <row r="138" spans="15:15" x14ac:dyDescent="0.2">
      <c r="O138"/>
    </row>
    <row r="139" spans="15:15" x14ac:dyDescent="0.2">
      <c r="O139"/>
    </row>
    <row r="140" spans="15:15" x14ac:dyDescent="0.2">
      <c r="O140"/>
    </row>
    <row r="141" spans="15:15" x14ac:dyDescent="0.2">
      <c r="O141"/>
    </row>
    <row r="142" spans="15:15" x14ac:dyDescent="0.2">
      <c r="O142"/>
    </row>
    <row r="143" spans="15:15" x14ac:dyDescent="0.2">
      <c r="O143"/>
    </row>
    <row r="144" spans="15:15" x14ac:dyDescent="0.2">
      <c r="O144"/>
    </row>
    <row r="145" spans="15:15" x14ac:dyDescent="0.2">
      <c r="O145"/>
    </row>
    <row r="146" spans="15:15" x14ac:dyDescent="0.2">
      <c r="O146"/>
    </row>
    <row r="147" spans="15:15" x14ac:dyDescent="0.2">
      <c r="O147"/>
    </row>
    <row r="148" spans="15:15" x14ac:dyDescent="0.2">
      <c r="O148"/>
    </row>
    <row r="149" spans="15:15" x14ac:dyDescent="0.2">
      <c r="O149"/>
    </row>
    <row r="150" spans="15:15" x14ac:dyDescent="0.2">
      <c r="O150"/>
    </row>
    <row r="151" spans="15:15" x14ac:dyDescent="0.2">
      <c r="O151"/>
    </row>
    <row r="152" spans="15:15" x14ac:dyDescent="0.2">
      <c r="O152"/>
    </row>
    <row r="153" spans="15:15" x14ac:dyDescent="0.2">
      <c r="O153"/>
    </row>
    <row r="154" spans="15:15" x14ac:dyDescent="0.2">
      <c r="O154"/>
    </row>
    <row r="155" spans="15:15" x14ac:dyDescent="0.2">
      <c r="O155"/>
    </row>
    <row r="156" spans="15:15" x14ac:dyDescent="0.2">
      <c r="O156"/>
    </row>
    <row r="157" spans="15:15" x14ac:dyDescent="0.2">
      <c r="O157"/>
    </row>
    <row r="158" spans="15:15" x14ac:dyDescent="0.2">
      <c r="O158"/>
    </row>
    <row r="159" spans="15:15" x14ac:dyDescent="0.2">
      <c r="O159"/>
    </row>
    <row r="160" spans="15:15" x14ac:dyDescent="0.2">
      <c r="O160"/>
    </row>
    <row r="161" spans="15:15" x14ac:dyDescent="0.2">
      <c r="O161"/>
    </row>
    <row r="162" spans="15:15" x14ac:dyDescent="0.2">
      <c r="O162"/>
    </row>
    <row r="163" spans="15:15" x14ac:dyDescent="0.2">
      <c r="O163"/>
    </row>
    <row r="164" spans="15:15" x14ac:dyDescent="0.2">
      <c r="O164"/>
    </row>
    <row r="165" spans="15:15" x14ac:dyDescent="0.2">
      <c r="O165"/>
    </row>
    <row r="166" spans="15:15" x14ac:dyDescent="0.2">
      <c r="O166"/>
    </row>
    <row r="167" spans="15:15" x14ac:dyDescent="0.2">
      <c r="O167"/>
    </row>
    <row r="168" spans="15:15" x14ac:dyDescent="0.2">
      <c r="O168"/>
    </row>
    <row r="169" spans="15:15" x14ac:dyDescent="0.2">
      <c r="O169"/>
    </row>
    <row r="170" spans="15:15" x14ac:dyDescent="0.2">
      <c r="O170"/>
    </row>
    <row r="171" spans="15:15" x14ac:dyDescent="0.2">
      <c r="O171"/>
    </row>
    <row r="172" spans="15:15" x14ac:dyDescent="0.2">
      <c r="O172"/>
    </row>
    <row r="173" spans="15:15" x14ac:dyDescent="0.2">
      <c r="O173"/>
    </row>
    <row r="174" spans="15:15" x14ac:dyDescent="0.2">
      <c r="O174"/>
    </row>
    <row r="175" spans="15:15" x14ac:dyDescent="0.2">
      <c r="O175"/>
    </row>
    <row r="176" spans="15:15" x14ac:dyDescent="0.2">
      <c r="O176"/>
    </row>
    <row r="177" spans="15:15" x14ac:dyDescent="0.2">
      <c r="O177"/>
    </row>
    <row r="178" spans="15:15" x14ac:dyDescent="0.2">
      <c r="O178"/>
    </row>
  </sheetData>
  <sheetProtection formatColumns="0" formatRows="0"/>
  <mergeCells count="8">
    <mergeCell ref="C49:M63"/>
    <mergeCell ref="E7:I7"/>
    <mergeCell ref="G2:M2"/>
    <mergeCell ref="G3:M3"/>
    <mergeCell ref="M29:M30"/>
    <mergeCell ref="M12:M13"/>
    <mergeCell ref="E8:I8"/>
    <mergeCell ref="C47:M47"/>
  </mergeCells>
  <phoneticPr fontId="1" type="noConversion"/>
  <dataValidations xWindow="576" yWindow="557" count="3">
    <dataValidation type="custom" operator="greaterThanOrEqual" allowBlank="1" showInputMessage="1" showErrorMessage="1" errorTitle="Survey score" error="Decimal values larger than or equal to 1 and less than or equal to 5, and text &quot;N/A&quot; are accepted" promptTitle="Survey score" prompt="Please enter a number between 1 and 5." sqref="K31:K45 I31:I45 G31:G45 E31:E45 G14:G27 I14:I27 K14:K27 E14:E27">
      <formula1>OR(AND(ISNUMBER(E14),E14&gt;=1,E14&lt;=5),AND(ISTEXT(E14),E14="N/A"))</formula1>
    </dataValidation>
    <dataValidation type="list" allowBlank="1" showInputMessage="1" showErrorMessage="1" sqref="E7:I7">
      <formula1>"[Select one],ACI,Other"</formula1>
    </dataValidation>
    <dataValidation allowBlank="1" showInputMessage="1" promptTitle="Short text entry cell" prompt=" " sqref="E8:I8"/>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0"/>
    <pageSetUpPr fitToPage="1"/>
  </sheetPr>
  <dimension ref="A1:D40"/>
  <sheetViews>
    <sheetView showGridLines="0" view="pageBreakPreview" zoomScaleNormal="100" zoomScaleSheetLayoutView="100" workbookViewId="0"/>
  </sheetViews>
  <sheetFormatPr defaultRowHeight="12.75" x14ac:dyDescent="0.2"/>
  <cols>
    <col min="2" max="2" width="5.140625" customWidth="1"/>
    <col min="3" max="3" width="105.85546875" customWidth="1"/>
    <col min="6" max="7" width="9.140625" customWidth="1"/>
    <col min="8" max="8" width="24.140625" customWidth="1"/>
    <col min="9" max="9" width="36.7109375" customWidth="1"/>
  </cols>
  <sheetData>
    <row r="1" spans="1:4" ht="28.5" customHeight="1" x14ac:dyDescent="0.2">
      <c r="A1" s="260"/>
      <c r="B1" s="157"/>
      <c r="C1" s="139"/>
      <c r="D1" s="138"/>
    </row>
    <row r="2" spans="1:4" ht="15.75" x14ac:dyDescent="0.25">
      <c r="A2" s="113"/>
      <c r="B2" s="168" t="s">
        <v>215</v>
      </c>
      <c r="C2" s="41"/>
      <c r="D2" s="158"/>
    </row>
    <row r="3" spans="1:4" x14ac:dyDescent="0.2">
      <c r="A3" s="17"/>
      <c r="B3" s="41"/>
      <c r="C3" s="41"/>
      <c r="D3" s="158"/>
    </row>
    <row r="4" spans="1:4" x14ac:dyDescent="0.2">
      <c r="A4" s="17"/>
      <c r="B4" s="179" t="s">
        <v>174</v>
      </c>
      <c r="C4" s="180" t="s">
        <v>185</v>
      </c>
      <c r="D4" s="158"/>
    </row>
    <row r="5" spans="1:4" x14ac:dyDescent="0.2">
      <c r="A5" s="17"/>
      <c r="B5" s="178" t="s">
        <v>603</v>
      </c>
      <c r="C5" s="261" t="s">
        <v>131</v>
      </c>
      <c r="D5" s="158"/>
    </row>
    <row r="6" spans="1:4" x14ac:dyDescent="0.2">
      <c r="A6" s="17"/>
      <c r="B6" s="178" t="s">
        <v>604</v>
      </c>
      <c r="C6" s="261" t="s">
        <v>132</v>
      </c>
      <c r="D6" s="158"/>
    </row>
    <row r="7" spans="1:4" x14ac:dyDescent="0.2">
      <c r="A7" s="17"/>
      <c r="B7" s="178" t="s">
        <v>605</v>
      </c>
      <c r="C7" s="261" t="s">
        <v>165</v>
      </c>
      <c r="D7" s="158"/>
    </row>
    <row r="8" spans="1:4" x14ac:dyDescent="0.2">
      <c r="A8" s="17"/>
      <c r="B8" s="178" t="s">
        <v>606</v>
      </c>
      <c r="C8" s="261" t="s">
        <v>89</v>
      </c>
      <c r="D8" s="158"/>
    </row>
    <row r="9" spans="1:4" x14ac:dyDescent="0.2">
      <c r="A9" s="17"/>
      <c r="B9" s="178" t="s">
        <v>607</v>
      </c>
      <c r="C9" s="261" t="s">
        <v>167</v>
      </c>
      <c r="D9" s="158"/>
    </row>
    <row r="10" spans="1:4" x14ac:dyDescent="0.2">
      <c r="A10" s="17"/>
      <c r="B10" s="178" t="s">
        <v>608</v>
      </c>
      <c r="C10" s="261" t="s">
        <v>168</v>
      </c>
      <c r="D10" s="158"/>
    </row>
    <row r="11" spans="1:4" x14ac:dyDescent="0.2">
      <c r="A11" s="17"/>
      <c r="B11" s="178" t="s">
        <v>609</v>
      </c>
      <c r="C11" s="261" t="s">
        <v>166</v>
      </c>
      <c r="D11" s="158"/>
    </row>
    <row r="12" spans="1:4" x14ac:dyDescent="0.2">
      <c r="A12" s="17"/>
      <c r="B12" s="178" t="s">
        <v>610</v>
      </c>
      <c r="C12" s="261" t="s">
        <v>338</v>
      </c>
      <c r="D12" s="158"/>
    </row>
    <row r="13" spans="1:4" x14ac:dyDescent="0.2">
      <c r="A13" s="17"/>
      <c r="B13" s="178" t="s">
        <v>611</v>
      </c>
      <c r="C13" s="261" t="s">
        <v>169</v>
      </c>
      <c r="D13" s="158"/>
    </row>
    <row r="14" spans="1:4" x14ac:dyDescent="0.2">
      <c r="A14" s="17"/>
      <c r="B14" s="178" t="s">
        <v>611</v>
      </c>
      <c r="C14" s="261" t="s">
        <v>647</v>
      </c>
      <c r="D14" s="158"/>
    </row>
    <row r="15" spans="1:4" x14ac:dyDescent="0.2">
      <c r="A15" s="17"/>
      <c r="B15" s="178" t="s">
        <v>611</v>
      </c>
      <c r="C15" s="261" t="s">
        <v>648</v>
      </c>
      <c r="D15" s="158"/>
    </row>
    <row r="16" spans="1:4" x14ac:dyDescent="0.2">
      <c r="A16" s="17"/>
      <c r="B16" s="178" t="s">
        <v>612</v>
      </c>
      <c r="C16" s="261" t="s">
        <v>175</v>
      </c>
      <c r="D16" s="158"/>
    </row>
    <row r="17" spans="1:4" x14ac:dyDescent="0.2">
      <c r="A17" s="17"/>
      <c r="B17" s="178" t="s">
        <v>613</v>
      </c>
      <c r="C17" s="261" t="s">
        <v>170</v>
      </c>
      <c r="D17" s="158"/>
    </row>
    <row r="18" spans="1:4" x14ac:dyDescent="0.2">
      <c r="A18" s="17"/>
      <c r="B18" s="178" t="s">
        <v>614</v>
      </c>
      <c r="C18" s="261" t="s">
        <v>84</v>
      </c>
      <c r="D18" s="158"/>
    </row>
    <row r="19" spans="1:4" x14ac:dyDescent="0.2">
      <c r="A19" s="17"/>
      <c r="B19" s="178" t="s">
        <v>615</v>
      </c>
      <c r="C19" s="261" t="s">
        <v>85</v>
      </c>
      <c r="D19" s="158"/>
    </row>
    <row r="20" spans="1:4" x14ac:dyDescent="0.2">
      <c r="A20" s="17"/>
      <c r="B20" s="178" t="s">
        <v>616</v>
      </c>
      <c r="C20" s="261" t="s">
        <v>171</v>
      </c>
      <c r="D20" s="158"/>
    </row>
    <row r="21" spans="1:4" x14ac:dyDescent="0.2">
      <c r="A21" s="17"/>
      <c r="B21" s="178" t="s">
        <v>617</v>
      </c>
      <c r="C21" s="261" t="s">
        <v>86</v>
      </c>
      <c r="D21" s="158"/>
    </row>
    <row r="22" spans="1:4" x14ac:dyDescent="0.2">
      <c r="A22" s="17"/>
      <c r="B22" s="178" t="s">
        <v>618</v>
      </c>
      <c r="C22" s="261" t="s">
        <v>172</v>
      </c>
      <c r="D22" s="158"/>
    </row>
    <row r="23" spans="1:4" x14ac:dyDescent="0.2">
      <c r="A23" s="17"/>
      <c r="B23" s="178" t="s">
        <v>619</v>
      </c>
      <c r="C23" s="261" t="s">
        <v>173</v>
      </c>
      <c r="D23" s="158"/>
    </row>
    <row r="24" spans="1:4" x14ac:dyDescent="0.2">
      <c r="A24" s="17"/>
      <c r="B24" s="178" t="s">
        <v>620</v>
      </c>
      <c r="C24" s="261" t="s">
        <v>90</v>
      </c>
      <c r="D24" s="158"/>
    </row>
    <row r="25" spans="1:4" x14ac:dyDescent="0.2">
      <c r="A25" s="17"/>
      <c r="B25" s="159"/>
      <c r="C25" s="261"/>
      <c r="D25" s="158"/>
    </row>
    <row r="26" spans="1:4" x14ac:dyDescent="0.2">
      <c r="A26" s="17"/>
      <c r="B26" s="159"/>
      <c r="C26" s="261"/>
      <c r="D26" s="158"/>
    </row>
    <row r="27" spans="1:4" x14ac:dyDescent="0.2">
      <c r="A27" s="17"/>
      <c r="B27" s="159"/>
      <c r="C27" s="160"/>
      <c r="D27" s="158"/>
    </row>
    <row r="28" spans="1:4" x14ac:dyDescent="0.2">
      <c r="A28" s="17"/>
      <c r="B28" s="159"/>
      <c r="C28" s="160"/>
      <c r="D28" s="158"/>
    </row>
    <row r="29" spans="1:4" x14ac:dyDescent="0.2">
      <c r="A29" s="17"/>
      <c r="B29" s="159"/>
      <c r="C29" s="160"/>
      <c r="D29" s="158"/>
    </row>
    <row r="30" spans="1:4" x14ac:dyDescent="0.2">
      <c r="A30" s="17"/>
      <c r="B30" s="159"/>
      <c r="C30" s="160"/>
      <c r="D30" s="158"/>
    </row>
    <row r="31" spans="1:4" x14ac:dyDescent="0.2">
      <c r="A31" s="17"/>
      <c r="B31" s="159"/>
      <c r="C31" s="160"/>
      <c r="D31" s="158"/>
    </row>
    <row r="32" spans="1:4" x14ac:dyDescent="0.2">
      <c r="A32" s="17"/>
      <c r="B32" s="159"/>
      <c r="C32" s="160"/>
      <c r="D32" s="158"/>
    </row>
    <row r="33" spans="1:4" x14ac:dyDescent="0.2">
      <c r="A33" s="17"/>
      <c r="C33" s="160"/>
      <c r="D33" s="158"/>
    </row>
    <row r="34" spans="1:4" x14ac:dyDescent="0.2">
      <c r="A34" s="17"/>
      <c r="B34" s="159"/>
      <c r="C34" s="160"/>
      <c r="D34" s="158"/>
    </row>
    <row r="35" spans="1:4" x14ac:dyDescent="0.2">
      <c r="A35" s="17"/>
      <c r="B35" s="41"/>
      <c r="C35" s="41"/>
      <c r="D35" s="158"/>
    </row>
    <row r="36" spans="1:4" x14ac:dyDescent="0.2">
      <c r="A36" s="17"/>
      <c r="B36" s="41"/>
      <c r="C36" s="41"/>
      <c r="D36" s="158"/>
    </row>
    <row r="37" spans="1:4" x14ac:dyDescent="0.2">
      <c r="A37" s="17"/>
      <c r="B37" s="41"/>
      <c r="C37" s="41"/>
      <c r="D37" s="158"/>
    </row>
    <row r="38" spans="1:4" x14ac:dyDescent="0.2">
      <c r="A38" s="17"/>
      <c r="B38" s="41"/>
      <c r="C38" s="41"/>
      <c r="D38" s="158"/>
    </row>
    <row r="39" spans="1:4" x14ac:dyDescent="0.2">
      <c r="A39" s="17"/>
      <c r="B39" s="41"/>
      <c r="C39" s="41"/>
      <c r="D39" s="158"/>
    </row>
    <row r="40" spans="1:4" x14ac:dyDescent="0.2">
      <c r="A40" s="262"/>
      <c r="B40" s="161"/>
      <c r="C40" s="161"/>
      <c r="D40" s="162"/>
    </row>
  </sheetData>
  <sheetProtection formatColumns="0" formatRows="0"/>
  <phoneticPr fontId="1" type="noConversion"/>
  <hyperlinks>
    <hyperlink ref="C5" location="'S1.ROI Disclosure'!$A$4" tooltip="Section title. Click once to follow" display="REPORT ON RETURN ON INVESTMENT"/>
    <hyperlink ref="C6" location="'S2.Regulatory Profit Statement'!$A$4" tooltip="Section title. Click once to follow" display="REPORT ON THE REGULATORY PROFIT"/>
    <hyperlink ref="C7" location="'S3.Tax Allowance'!$A$4" tooltip="Section title. Click once to follow" display="REPORT ON THE REGULATORY TAX ALLOWANCE"/>
    <hyperlink ref="C8" location="'S4.RAB Roll-Forward'!$A$4" tooltip="Section title. Click once to follow" display="REPORT ON REGULATORY ASSET BASE ROLL FORWARD"/>
    <hyperlink ref="C9" location="'S5.Related Party Transactions'!$A$4" tooltip="Section title. Click once to follow" display="REPORT ON RELATED PARTY TRANSACTIONS"/>
    <hyperlink ref="C10" location="'S6.Actual to Forecast'!$A$4" tooltip="Section title. Click once to follow" display="REPORT ON ACTUAL TO FORECAST EXPENDITURE"/>
    <hyperlink ref="C11" location="'S7.Segmented Information'!$A$4" tooltip="Section title. Click once to follow" display="REPORT ON SEGMENTED INFORMATION"/>
    <hyperlink ref="C12" location="'S8.Consolidation Statement'!$A$4" tooltip="Section title. Click once to follow" display="CONSOLIDATION STATEMENT"/>
    <hyperlink ref="C13" location="'S9.Asset Allocation'!$A$4" tooltip="Section title. Click once to follow" display="REPORT ON ASSET ALLOCATIONS"/>
    <hyperlink ref="C14" location="'S9.Asset Allocation (2010)'!$A$4" tooltip="Section title. Click once to follow" display="REPORT ON ASSET ALLOCATIONS (2010)"/>
    <hyperlink ref="C15" location="'S9.Asset Allocation (2009)'!$A$4" tooltip="Section title. Click once to follow" display="REPORT ON ASSET ALLOCATIONS (2009)"/>
    <hyperlink ref="C16" location="'S10.Cost Allocation'!$A$4" tooltip="Section title. Click once to follow" display="REPORT ON COST ALLOCATIONS"/>
    <hyperlink ref="C17" location="'S11.Reliability'!$A$4" tooltip="Section title. Click once to follow" display="REPORT ON RELIABILITY MEASURES"/>
    <hyperlink ref="C18" location="'S12.Airfield Cap &amp; Utilisation'!$A$4" tooltip="Section title. Click once to follow" display="REPORT ON CAPACITY UTILISATION INDICATORS FOR AIRCRAFT AND FREIGHT ACTIVITIES AND AIRFIELD ACTIVITIES"/>
    <hyperlink ref="C19" location="'S13.Terminal Cap &amp; Utilisation'!$A$4" tooltip="Section title. Click once to follow" display="REPORT ON CAPACITY UTILISATION INDICATORS FOR SPECIFIED PASSENGER TERMINAL ACTIVITIES"/>
    <hyperlink ref="C20" location="'S14.Passenger Surveys'!$A$4" tooltip="Section title. Click once to follow" display="REPORT ON PASSENGER SATISFACTION INDICATORS"/>
    <hyperlink ref="C21" location="'S15.Forum'!$A$4" tooltip="Section title. Click once to follow" display="REPORT ON OPERATIONAL IMPROVEMENT PROCESSES"/>
    <hyperlink ref="C22" location="'S16.Statistics'!$A$4" tooltip="Section title. Click once to follow" display="REPORT ON ASSOCIATED STATISTICS"/>
    <hyperlink ref="C23" location="'S17.Pricing Stats'!$A$4" tooltip="Section title. Click once to follow" display="REPORT ON PRICING STATISTICS"/>
    <hyperlink ref="C24" location="'S23.Initial RAB Value'!$A$4" tooltip="Section title. Click once to follow" display="REPORT ON INITIAL REGULATORY ASSET BASE VALUE"/>
  </hyperlink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57"/>
    <pageSetUpPr fitToPage="1"/>
  </sheetPr>
  <dimension ref="A1:AB193"/>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12.85546875" customWidth="1"/>
    <col min="4" max="4" width="45.140625" customWidth="1"/>
    <col min="5" max="5" width="43.5703125" style="6" customWidth="1"/>
    <col min="6" max="6" width="2.7109375" style="6" customWidth="1"/>
    <col min="7" max="7" width="9.140625" style="12" customWidth="1"/>
    <col min="8" max="8" width="18.140625" customWidth="1"/>
  </cols>
  <sheetData>
    <row r="1" spans="1:28" s="10" customFormat="1" ht="12.75" customHeight="1" x14ac:dyDescent="0.2">
      <c r="A1" s="15"/>
      <c r="B1" s="16"/>
      <c r="C1" s="16"/>
      <c r="D1" s="16"/>
      <c r="E1" s="16"/>
      <c r="F1" s="233"/>
      <c r="G1" s="234"/>
      <c r="H1"/>
      <c r="I1"/>
      <c r="J1"/>
      <c r="K1"/>
      <c r="L1"/>
      <c r="M1"/>
      <c r="N1"/>
      <c r="O1"/>
      <c r="P1"/>
      <c r="Q1"/>
      <c r="R1"/>
      <c r="S1"/>
      <c r="T1"/>
      <c r="U1"/>
      <c r="V1"/>
      <c r="W1"/>
      <c r="X1"/>
      <c r="Y1"/>
      <c r="Z1"/>
      <c r="AA1"/>
      <c r="AB1"/>
    </row>
    <row r="2" spans="1:28" s="10" customFormat="1" ht="16.5" customHeight="1" x14ac:dyDescent="0.25">
      <c r="A2" s="56"/>
      <c r="B2" s="57"/>
      <c r="C2" s="57"/>
      <c r="D2" s="177" t="s">
        <v>191</v>
      </c>
      <c r="E2" s="88" t="str">
        <f>IF(NOT(ISBLANK('Annual CoverSheet'!$C$8)),'Annual CoverSheet'!$C$8,"")</f>
        <v>Airport Company</v>
      </c>
      <c r="F2" s="192"/>
      <c r="G2" s="234"/>
      <c r="H2"/>
      <c r="I2"/>
      <c r="J2"/>
      <c r="K2"/>
      <c r="L2"/>
      <c r="M2"/>
      <c r="N2"/>
      <c r="O2"/>
      <c r="P2"/>
      <c r="Q2"/>
      <c r="R2"/>
      <c r="S2"/>
      <c r="T2"/>
      <c r="U2"/>
      <c r="V2"/>
      <c r="W2"/>
      <c r="X2"/>
      <c r="Y2"/>
      <c r="Z2"/>
      <c r="AA2"/>
      <c r="AB2"/>
    </row>
    <row r="3" spans="1:28" s="10" customFormat="1" ht="16.5" customHeight="1" x14ac:dyDescent="0.25">
      <c r="A3" s="56"/>
      <c r="B3" s="57"/>
      <c r="C3" s="57"/>
      <c r="D3" s="177" t="s">
        <v>192</v>
      </c>
      <c r="E3" s="89">
        <f>IF(ISNUMBER('Annual CoverSheet'!$C$12),'Annual CoverSheet'!$C$12,"")</f>
        <v>40633</v>
      </c>
      <c r="F3" s="192"/>
      <c r="G3" s="234"/>
      <c r="H3"/>
      <c r="I3"/>
      <c r="J3"/>
      <c r="K3"/>
      <c r="L3"/>
      <c r="M3"/>
      <c r="N3"/>
      <c r="O3"/>
      <c r="P3"/>
      <c r="Q3"/>
      <c r="R3"/>
      <c r="S3"/>
      <c r="T3"/>
      <c r="U3"/>
      <c r="V3"/>
      <c r="W3"/>
      <c r="X3"/>
      <c r="Y3"/>
      <c r="Z3"/>
      <c r="AA3"/>
      <c r="AB3"/>
    </row>
    <row r="4" spans="1:28" s="3" customFormat="1" ht="20.25" customHeight="1" x14ac:dyDescent="0.25">
      <c r="A4" s="165" t="s">
        <v>459</v>
      </c>
      <c r="B4" s="19"/>
      <c r="C4" s="19"/>
      <c r="D4" s="19"/>
      <c r="E4" s="19"/>
      <c r="F4" s="191"/>
      <c r="G4" s="234"/>
      <c r="H4"/>
      <c r="I4"/>
      <c r="J4"/>
      <c r="K4"/>
      <c r="L4"/>
      <c r="M4"/>
      <c r="N4"/>
      <c r="O4"/>
      <c r="P4"/>
      <c r="Q4"/>
      <c r="R4"/>
      <c r="S4"/>
      <c r="T4"/>
      <c r="U4"/>
      <c r="V4"/>
      <c r="W4"/>
      <c r="X4"/>
      <c r="Y4"/>
      <c r="Z4"/>
      <c r="AA4"/>
      <c r="AB4"/>
    </row>
    <row r="5" spans="1:28" s="10" customFormat="1" ht="12.75" customHeight="1" x14ac:dyDescent="0.2">
      <c r="A5" s="198" t="s">
        <v>589</v>
      </c>
      <c r="B5" s="22" t="s">
        <v>686</v>
      </c>
      <c r="C5" s="57"/>
      <c r="D5" s="57"/>
      <c r="E5" s="57"/>
      <c r="F5" s="192"/>
      <c r="G5" s="234"/>
      <c r="H5"/>
      <c r="I5"/>
      <c r="J5"/>
      <c r="K5"/>
      <c r="L5"/>
      <c r="M5"/>
      <c r="N5"/>
      <c r="O5"/>
      <c r="P5"/>
      <c r="Q5"/>
      <c r="R5"/>
      <c r="S5"/>
      <c r="T5"/>
      <c r="U5"/>
      <c r="V5"/>
      <c r="W5"/>
      <c r="X5"/>
      <c r="Y5"/>
      <c r="Z5"/>
      <c r="AA5"/>
      <c r="AB5"/>
    </row>
    <row r="6" spans="1:28" ht="30" customHeight="1" x14ac:dyDescent="0.2">
      <c r="A6" s="199">
        <f>ROW()</f>
        <v>6</v>
      </c>
      <c r="B6" s="24"/>
      <c r="C6" s="169" t="s">
        <v>126</v>
      </c>
      <c r="D6" s="24"/>
      <c r="E6" s="24"/>
      <c r="F6" s="235"/>
      <c r="G6" s="234"/>
    </row>
    <row r="7" spans="1:28" ht="15" customHeight="1" x14ac:dyDescent="0.2">
      <c r="A7" s="199">
        <f>ROW()</f>
        <v>7</v>
      </c>
      <c r="B7" s="24"/>
      <c r="C7" s="381"/>
      <c r="D7" s="381"/>
      <c r="E7" s="381"/>
      <c r="F7" s="235"/>
      <c r="G7" s="234"/>
    </row>
    <row r="8" spans="1:28" ht="15" customHeight="1" x14ac:dyDescent="0.2">
      <c r="A8" s="199">
        <f>ROW()</f>
        <v>8</v>
      </c>
      <c r="B8" s="24"/>
      <c r="C8" s="381"/>
      <c r="D8" s="381"/>
      <c r="E8" s="381"/>
      <c r="F8" s="235"/>
      <c r="G8" s="234"/>
    </row>
    <row r="9" spans="1:28" ht="15" customHeight="1" x14ac:dyDescent="0.2">
      <c r="A9" s="199">
        <f>ROW()</f>
        <v>9</v>
      </c>
      <c r="B9" s="24"/>
      <c r="C9" s="381"/>
      <c r="D9" s="381"/>
      <c r="E9" s="381"/>
      <c r="F9" s="235"/>
      <c r="G9" s="234"/>
    </row>
    <row r="10" spans="1:28" ht="15" customHeight="1" x14ac:dyDescent="0.2">
      <c r="A10" s="199">
        <f>ROW()</f>
        <v>10</v>
      </c>
      <c r="B10" s="24"/>
      <c r="C10" s="381"/>
      <c r="D10" s="381"/>
      <c r="E10" s="381"/>
      <c r="F10" s="235"/>
      <c r="G10" s="234"/>
    </row>
    <row r="11" spans="1:28" ht="15" customHeight="1" x14ac:dyDescent="0.2">
      <c r="A11" s="199">
        <f>ROW()</f>
        <v>11</v>
      </c>
      <c r="B11" s="24"/>
      <c r="C11" s="381"/>
      <c r="D11" s="381"/>
      <c r="E11" s="381"/>
      <c r="F11" s="235"/>
      <c r="G11" s="234"/>
    </row>
    <row r="12" spans="1:28" ht="15" customHeight="1" x14ac:dyDescent="0.2">
      <c r="A12" s="199">
        <f>ROW()</f>
        <v>12</v>
      </c>
      <c r="B12" s="24"/>
      <c r="C12" s="381"/>
      <c r="D12" s="381"/>
      <c r="E12" s="381"/>
      <c r="F12" s="235"/>
      <c r="G12" s="234"/>
    </row>
    <row r="13" spans="1:28" ht="15" customHeight="1" x14ac:dyDescent="0.2">
      <c r="A13" s="199">
        <f>ROW()</f>
        <v>13</v>
      </c>
      <c r="B13" s="24"/>
      <c r="C13" s="381"/>
      <c r="D13" s="381"/>
      <c r="E13" s="381"/>
      <c r="F13" s="235"/>
      <c r="G13" s="234"/>
    </row>
    <row r="14" spans="1:28" ht="15" customHeight="1" x14ac:dyDescent="0.2">
      <c r="A14" s="199">
        <f>ROW()</f>
        <v>14</v>
      </c>
      <c r="B14" s="24"/>
      <c r="C14" s="381"/>
      <c r="D14" s="381"/>
      <c r="E14" s="381"/>
      <c r="F14" s="235"/>
      <c r="G14" s="234"/>
    </row>
    <row r="15" spans="1:28" ht="15" customHeight="1" x14ac:dyDescent="0.2">
      <c r="A15" s="199">
        <f>ROW()</f>
        <v>15</v>
      </c>
      <c r="B15" s="24"/>
      <c r="C15" s="381"/>
      <c r="D15" s="381"/>
      <c r="E15" s="381"/>
      <c r="F15" s="235"/>
      <c r="G15" s="234"/>
    </row>
    <row r="16" spans="1:28" ht="15" customHeight="1" x14ac:dyDescent="0.2">
      <c r="A16" s="199">
        <f>ROW()</f>
        <v>16</v>
      </c>
      <c r="B16" s="24"/>
      <c r="C16" s="381"/>
      <c r="D16" s="381"/>
      <c r="E16" s="381"/>
      <c r="F16" s="235"/>
      <c r="G16" s="234"/>
    </row>
    <row r="17" spans="1:7" ht="15" customHeight="1" x14ac:dyDescent="0.2">
      <c r="A17" s="199">
        <f>ROW()</f>
        <v>17</v>
      </c>
      <c r="B17" s="24"/>
      <c r="C17" s="381"/>
      <c r="D17" s="381"/>
      <c r="E17" s="381"/>
      <c r="F17" s="235"/>
      <c r="G17" s="234"/>
    </row>
    <row r="18" spans="1:7" ht="15" customHeight="1" x14ac:dyDescent="0.2">
      <c r="A18" s="199">
        <f>ROW()</f>
        <v>18</v>
      </c>
      <c r="B18" s="24"/>
      <c r="C18" s="381"/>
      <c r="D18" s="381"/>
      <c r="E18" s="381"/>
      <c r="F18" s="235"/>
      <c r="G18" s="234"/>
    </row>
    <row r="19" spans="1:7" ht="15" customHeight="1" x14ac:dyDescent="0.2">
      <c r="A19" s="199">
        <f>ROW()</f>
        <v>19</v>
      </c>
      <c r="B19" s="24"/>
      <c r="C19" s="381"/>
      <c r="D19" s="381"/>
      <c r="E19" s="381"/>
      <c r="F19" s="235"/>
      <c r="G19" s="234"/>
    </row>
    <row r="20" spans="1:7" ht="15" customHeight="1" x14ac:dyDescent="0.2">
      <c r="A20" s="199">
        <f>ROW()</f>
        <v>20</v>
      </c>
      <c r="B20" s="24"/>
      <c r="C20" s="381"/>
      <c r="D20" s="381"/>
      <c r="E20" s="381"/>
      <c r="F20" s="235"/>
      <c r="G20" s="234"/>
    </row>
    <row r="21" spans="1:7" ht="15" customHeight="1" x14ac:dyDescent="0.2">
      <c r="A21" s="199">
        <f>ROW()</f>
        <v>21</v>
      </c>
      <c r="B21" s="24"/>
      <c r="C21" s="381"/>
      <c r="D21" s="381"/>
      <c r="E21" s="381"/>
      <c r="F21" s="235"/>
      <c r="G21" s="234"/>
    </row>
    <row r="22" spans="1:7" ht="15" customHeight="1" x14ac:dyDescent="0.2">
      <c r="A22" s="199">
        <f>ROW()</f>
        <v>22</v>
      </c>
      <c r="B22" s="24"/>
      <c r="C22" s="381"/>
      <c r="D22" s="381"/>
      <c r="E22" s="381"/>
      <c r="F22" s="235"/>
      <c r="G22" s="234"/>
    </row>
    <row r="23" spans="1:7" ht="15" customHeight="1" x14ac:dyDescent="0.2">
      <c r="A23" s="199">
        <f>ROW()</f>
        <v>23</v>
      </c>
      <c r="B23" s="24"/>
      <c r="C23" s="381"/>
      <c r="D23" s="381"/>
      <c r="E23" s="381"/>
      <c r="F23" s="235"/>
      <c r="G23" s="234"/>
    </row>
    <row r="24" spans="1:7" ht="15" customHeight="1" x14ac:dyDescent="0.2">
      <c r="A24" s="199">
        <f>ROW()</f>
        <v>24</v>
      </c>
      <c r="B24" s="24"/>
      <c r="C24" s="381"/>
      <c r="D24" s="381"/>
      <c r="E24" s="381"/>
      <c r="F24" s="235"/>
      <c r="G24" s="234"/>
    </row>
    <row r="25" spans="1:7" ht="15" customHeight="1" x14ac:dyDescent="0.2">
      <c r="A25" s="199">
        <f>ROW()</f>
        <v>25</v>
      </c>
      <c r="B25" s="24"/>
      <c r="C25" s="381"/>
      <c r="D25" s="381"/>
      <c r="E25" s="381"/>
      <c r="F25" s="235"/>
      <c r="G25" s="234"/>
    </row>
    <row r="26" spans="1:7" ht="15" customHeight="1" x14ac:dyDescent="0.2">
      <c r="A26" s="199">
        <f>ROW()</f>
        <v>26</v>
      </c>
      <c r="B26" s="24"/>
      <c r="C26" s="381"/>
      <c r="D26" s="381"/>
      <c r="E26" s="381"/>
      <c r="F26" s="235"/>
      <c r="G26" s="234"/>
    </row>
    <row r="27" spans="1:7" ht="15" customHeight="1" x14ac:dyDescent="0.2">
      <c r="A27" s="199">
        <f>ROW()</f>
        <v>27</v>
      </c>
      <c r="B27" s="24"/>
      <c r="C27" s="381"/>
      <c r="D27" s="381"/>
      <c r="E27" s="381"/>
      <c r="F27" s="235"/>
      <c r="G27" s="234"/>
    </row>
    <row r="28" spans="1:7" ht="15" customHeight="1" x14ac:dyDescent="0.2">
      <c r="A28" s="199">
        <f>ROW()</f>
        <v>28</v>
      </c>
      <c r="B28" s="24"/>
      <c r="C28" s="381"/>
      <c r="D28" s="381"/>
      <c r="E28" s="381"/>
      <c r="F28" s="235"/>
      <c r="G28" s="234"/>
    </row>
    <row r="29" spans="1:7" ht="15" customHeight="1" x14ac:dyDescent="0.2">
      <c r="A29" s="199">
        <f>ROW()</f>
        <v>29</v>
      </c>
      <c r="B29" s="24"/>
      <c r="C29" s="381"/>
      <c r="D29" s="381"/>
      <c r="E29" s="381"/>
      <c r="F29" s="235"/>
      <c r="G29" s="234"/>
    </row>
    <row r="30" spans="1:7" ht="15" customHeight="1" x14ac:dyDescent="0.2">
      <c r="A30" s="199">
        <f>ROW()</f>
        <v>30</v>
      </c>
      <c r="B30" s="24"/>
      <c r="C30" s="381"/>
      <c r="D30" s="381"/>
      <c r="E30" s="381"/>
      <c r="F30" s="235"/>
      <c r="G30" s="234"/>
    </row>
    <row r="31" spans="1:7" ht="15" customHeight="1" x14ac:dyDescent="0.2">
      <c r="A31" s="199">
        <f>ROW()</f>
        <v>31</v>
      </c>
      <c r="B31" s="24"/>
      <c r="C31" s="381"/>
      <c r="D31" s="381"/>
      <c r="E31" s="381"/>
      <c r="F31" s="235"/>
      <c r="G31" s="234"/>
    </row>
    <row r="32" spans="1:7" ht="15" customHeight="1" x14ac:dyDescent="0.2">
      <c r="A32" s="199">
        <f>ROW()</f>
        <v>32</v>
      </c>
      <c r="B32" s="24"/>
      <c r="C32" s="381"/>
      <c r="D32" s="381"/>
      <c r="E32" s="381"/>
      <c r="F32" s="235"/>
      <c r="G32" s="234"/>
    </row>
    <row r="33" spans="1:28" ht="15" customHeight="1" x14ac:dyDescent="0.2">
      <c r="A33" s="199">
        <f>ROW()</f>
        <v>33</v>
      </c>
      <c r="B33" s="24"/>
      <c r="C33" s="381"/>
      <c r="D33" s="381"/>
      <c r="E33" s="381"/>
      <c r="F33" s="235"/>
      <c r="G33" s="234"/>
    </row>
    <row r="34" spans="1:28" ht="15" customHeight="1" x14ac:dyDescent="0.2">
      <c r="A34" s="199">
        <f>ROW()</f>
        <v>34</v>
      </c>
      <c r="B34" s="24"/>
      <c r="C34" s="381"/>
      <c r="D34" s="381"/>
      <c r="E34" s="381"/>
      <c r="F34" s="235"/>
      <c r="G34" s="234"/>
    </row>
    <row r="35" spans="1:28" ht="15" customHeight="1" x14ac:dyDescent="0.2">
      <c r="A35" s="199">
        <f>ROW()</f>
        <v>35</v>
      </c>
      <c r="B35" s="24"/>
      <c r="C35" s="381"/>
      <c r="D35" s="381"/>
      <c r="E35" s="381"/>
      <c r="F35" s="235"/>
      <c r="G35" s="234"/>
    </row>
    <row r="36" spans="1:28" ht="15" customHeight="1" x14ac:dyDescent="0.2">
      <c r="A36" s="199">
        <f>ROW()</f>
        <v>36</v>
      </c>
      <c r="B36" s="24"/>
      <c r="C36" s="381"/>
      <c r="D36" s="381"/>
      <c r="E36" s="381"/>
      <c r="F36" s="235"/>
      <c r="G36" s="234"/>
    </row>
    <row r="37" spans="1:28" ht="15" customHeight="1" x14ac:dyDescent="0.2">
      <c r="A37" s="199">
        <f>ROW()</f>
        <v>37</v>
      </c>
      <c r="B37" s="24"/>
      <c r="C37" s="381"/>
      <c r="D37" s="381"/>
      <c r="E37" s="381"/>
      <c r="F37" s="235"/>
      <c r="G37" s="234"/>
    </row>
    <row r="38" spans="1:28" ht="15" customHeight="1" x14ac:dyDescent="0.2">
      <c r="A38" s="199">
        <f>ROW()</f>
        <v>38</v>
      </c>
      <c r="B38" s="24"/>
      <c r="C38" s="381"/>
      <c r="D38" s="381"/>
      <c r="E38" s="381"/>
      <c r="F38" s="235"/>
      <c r="G38" s="234"/>
    </row>
    <row r="39" spans="1:28" ht="23.25" customHeight="1" x14ac:dyDescent="0.2">
      <c r="A39" s="199">
        <f>ROW()</f>
        <v>39</v>
      </c>
      <c r="B39" s="24"/>
      <c r="C39" s="470" t="s">
        <v>127</v>
      </c>
      <c r="D39" s="470"/>
      <c r="E39" s="470"/>
      <c r="F39" s="235"/>
      <c r="G39" s="234"/>
    </row>
    <row r="40" spans="1:28" x14ac:dyDescent="0.2">
      <c r="A40" s="200">
        <f>ROW()</f>
        <v>40</v>
      </c>
      <c r="B40" s="39"/>
      <c r="C40" s="39"/>
      <c r="D40" s="39"/>
      <c r="E40" s="39"/>
      <c r="F40" s="236" t="s">
        <v>575</v>
      </c>
      <c r="G40" s="234"/>
    </row>
    <row r="41" spans="1:28" x14ac:dyDescent="0.2">
      <c r="B41"/>
      <c r="E41"/>
      <c r="F41"/>
      <c r="G41"/>
    </row>
    <row r="42" spans="1:28" x14ac:dyDescent="0.2">
      <c r="B42"/>
      <c r="E42"/>
      <c r="F42"/>
      <c r="G42"/>
    </row>
    <row r="43" spans="1:28" x14ac:dyDescent="0.2">
      <c r="B43"/>
      <c r="E43"/>
      <c r="F43"/>
      <c r="G43"/>
    </row>
    <row r="44" spans="1:28" s="1" customFormat="1" x14ac:dyDescent="0.2">
      <c r="A44"/>
      <c r="B44"/>
      <c r="C44"/>
      <c r="D44"/>
      <c r="E44"/>
      <c r="F44"/>
      <c r="G44"/>
      <c r="H44"/>
      <c r="I44"/>
      <c r="J44"/>
      <c r="K44"/>
      <c r="L44"/>
      <c r="M44"/>
      <c r="N44"/>
      <c r="O44"/>
      <c r="P44"/>
      <c r="Q44"/>
      <c r="R44"/>
      <c r="S44"/>
      <c r="T44"/>
      <c r="U44"/>
      <c r="V44"/>
      <c r="W44"/>
      <c r="X44"/>
      <c r="Y44"/>
      <c r="Z44"/>
      <c r="AA44"/>
      <c r="AB44"/>
    </row>
    <row r="45" spans="1:28" s="1" customFormat="1" x14ac:dyDescent="0.2">
      <c r="A45"/>
      <c r="B45"/>
      <c r="C45"/>
      <c r="D45"/>
      <c r="E45"/>
      <c r="F45"/>
      <c r="G45"/>
      <c r="H45"/>
      <c r="I45"/>
      <c r="J45"/>
      <c r="K45"/>
      <c r="L45"/>
      <c r="M45"/>
      <c r="N45"/>
      <c r="O45"/>
      <c r="P45"/>
      <c r="Q45"/>
      <c r="R45"/>
      <c r="S45"/>
      <c r="T45"/>
      <c r="U45"/>
      <c r="V45"/>
      <c r="W45"/>
      <c r="X45"/>
      <c r="Y45"/>
      <c r="Z45"/>
      <c r="AA45"/>
      <c r="AB45"/>
    </row>
    <row r="46" spans="1:28" s="1" customFormat="1" x14ac:dyDescent="0.2">
      <c r="A46"/>
      <c r="B46"/>
      <c r="C46"/>
      <c r="D46"/>
      <c r="E46"/>
      <c r="F46"/>
      <c r="G46"/>
      <c r="H46"/>
      <c r="I46"/>
      <c r="J46"/>
      <c r="K46"/>
      <c r="L46"/>
      <c r="M46"/>
      <c r="N46"/>
      <c r="O46"/>
      <c r="P46"/>
      <c r="Q46"/>
      <c r="R46"/>
      <c r="S46"/>
      <c r="T46"/>
      <c r="U46"/>
      <c r="V46"/>
      <c r="W46"/>
      <c r="X46"/>
      <c r="Y46"/>
      <c r="Z46"/>
      <c r="AA46"/>
      <c r="AB46"/>
    </row>
    <row r="47" spans="1:28" s="1" customFormat="1" x14ac:dyDescent="0.2">
      <c r="A47"/>
      <c r="B47"/>
      <c r="C47"/>
      <c r="D47"/>
      <c r="E47"/>
      <c r="F47"/>
      <c r="G47"/>
      <c r="H47"/>
      <c r="I47"/>
      <c r="J47"/>
      <c r="K47"/>
      <c r="L47"/>
      <c r="M47"/>
      <c r="N47"/>
      <c r="O47"/>
      <c r="P47"/>
      <c r="Q47"/>
      <c r="R47"/>
      <c r="S47"/>
      <c r="T47"/>
      <c r="U47"/>
      <c r="V47"/>
      <c r="W47"/>
      <c r="X47"/>
      <c r="Y47"/>
      <c r="Z47"/>
      <c r="AA47"/>
      <c r="AB47"/>
    </row>
    <row r="48" spans="1:28" s="1" customFormat="1" x14ac:dyDescent="0.2">
      <c r="A48"/>
      <c r="B48"/>
      <c r="C48"/>
      <c r="D48"/>
      <c r="E48"/>
      <c r="F48"/>
      <c r="G48"/>
      <c r="H48"/>
      <c r="I48"/>
      <c r="J48"/>
      <c r="K48"/>
      <c r="L48"/>
      <c r="M48"/>
      <c r="N48"/>
      <c r="O48"/>
      <c r="P48"/>
      <c r="Q48"/>
      <c r="R48"/>
      <c r="S48"/>
      <c r="T48"/>
      <c r="U48"/>
      <c r="V48"/>
      <c r="W48"/>
      <c r="X48"/>
      <c r="Y48"/>
      <c r="Z48"/>
      <c r="AA48"/>
      <c r="AB48"/>
    </row>
    <row r="49" spans="1:28" s="1" customFormat="1" x14ac:dyDescent="0.2">
      <c r="A49"/>
      <c r="B49"/>
      <c r="C49"/>
      <c r="D49"/>
      <c r="E49"/>
      <c r="F49"/>
      <c r="G49"/>
      <c r="H49"/>
      <c r="I49"/>
      <c r="J49"/>
      <c r="K49"/>
      <c r="L49"/>
      <c r="M49"/>
      <c r="N49"/>
      <c r="O49"/>
      <c r="P49"/>
      <c r="Q49"/>
      <c r="R49"/>
      <c r="S49"/>
      <c r="T49"/>
      <c r="U49"/>
      <c r="V49"/>
      <c r="W49"/>
      <c r="X49"/>
      <c r="Y49"/>
      <c r="Z49"/>
      <c r="AA49"/>
      <c r="AB49"/>
    </row>
    <row r="50" spans="1:28" s="1" customFormat="1" x14ac:dyDescent="0.2">
      <c r="A50"/>
      <c r="B50"/>
      <c r="C50"/>
      <c r="D50"/>
      <c r="E50"/>
      <c r="F50"/>
      <c r="G50"/>
      <c r="H50"/>
      <c r="I50"/>
      <c r="J50"/>
      <c r="K50"/>
      <c r="L50"/>
      <c r="M50"/>
      <c r="N50"/>
      <c r="O50"/>
      <c r="P50"/>
      <c r="Q50"/>
      <c r="R50"/>
      <c r="S50"/>
      <c r="T50"/>
      <c r="U50"/>
      <c r="V50"/>
      <c r="W50"/>
      <c r="X50"/>
      <c r="Y50"/>
      <c r="Z50"/>
      <c r="AA50"/>
      <c r="AB50"/>
    </row>
    <row r="51" spans="1:28" s="1" customFormat="1" x14ac:dyDescent="0.2">
      <c r="A51"/>
      <c r="B51"/>
      <c r="C51"/>
      <c r="D51"/>
      <c r="E51"/>
      <c r="F51"/>
      <c r="G51"/>
      <c r="H51"/>
      <c r="I51"/>
      <c r="J51"/>
      <c r="K51"/>
      <c r="L51"/>
      <c r="M51"/>
      <c r="N51"/>
      <c r="O51"/>
      <c r="P51"/>
      <c r="Q51"/>
      <c r="R51"/>
      <c r="S51"/>
      <c r="T51"/>
      <c r="U51"/>
      <c r="V51"/>
      <c r="W51"/>
      <c r="X51"/>
      <c r="Y51"/>
      <c r="Z51"/>
      <c r="AA51"/>
      <c r="AB51"/>
    </row>
    <row r="52" spans="1:28" s="1" customFormat="1" x14ac:dyDescent="0.2">
      <c r="A52"/>
      <c r="B52"/>
      <c r="C52"/>
      <c r="D52"/>
      <c r="E52"/>
      <c r="F52"/>
      <c r="G52"/>
      <c r="H52"/>
      <c r="I52"/>
      <c r="J52"/>
      <c r="K52"/>
      <c r="L52"/>
      <c r="M52"/>
      <c r="N52"/>
      <c r="O52"/>
      <c r="P52"/>
      <c r="Q52"/>
      <c r="R52"/>
      <c r="S52"/>
      <c r="T52"/>
      <c r="U52"/>
      <c r="V52"/>
      <c r="W52"/>
      <c r="X52"/>
      <c r="Y52"/>
      <c r="Z52"/>
      <c r="AA52"/>
      <c r="AB52"/>
    </row>
    <row r="53" spans="1:28" s="1" customFormat="1" ht="16.5" customHeight="1" x14ac:dyDescent="0.2">
      <c r="A53"/>
      <c r="B53"/>
      <c r="C53"/>
      <c r="D53"/>
      <c r="E53"/>
      <c r="F53"/>
      <c r="G53"/>
      <c r="H53"/>
      <c r="I53"/>
      <c r="J53"/>
      <c r="K53"/>
      <c r="L53"/>
      <c r="M53"/>
      <c r="N53"/>
      <c r="O53"/>
      <c r="P53"/>
      <c r="Q53"/>
      <c r="R53"/>
      <c r="S53"/>
      <c r="T53"/>
      <c r="U53"/>
      <c r="V53"/>
      <c r="W53"/>
      <c r="X53"/>
      <c r="Y53"/>
      <c r="Z53"/>
      <c r="AA53"/>
      <c r="AB53"/>
    </row>
    <row r="54" spans="1:28" s="1" customFormat="1" ht="16.5" customHeight="1" x14ac:dyDescent="0.2">
      <c r="A54"/>
      <c r="B54"/>
      <c r="C54"/>
      <c r="D54"/>
      <c r="E54"/>
      <c r="F54"/>
      <c r="G54"/>
      <c r="H54"/>
      <c r="I54"/>
      <c r="J54"/>
      <c r="K54"/>
      <c r="L54"/>
      <c r="M54"/>
      <c r="N54"/>
      <c r="O54"/>
      <c r="P54"/>
      <c r="Q54"/>
      <c r="R54"/>
      <c r="S54"/>
      <c r="T54"/>
      <c r="U54"/>
      <c r="V54"/>
      <c r="W54"/>
      <c r="X54"/>
      <c r="Y54"/>
      <c r="Z54"/>
      <c r="AA54"/>
      <c r="AB54"/>
    </row>
    <row r="55" spans="1:28" s="1" customFormat="1" x14ac:dyDescent="0.2">
      <c r="A55"/>
      <c r="B55"/>
      <c r="C55"/>
      <c r="D55"/>
      <c r="E55"/>
      <c r="F55"/>
      <c r="G55"/>
      <c r="H55"/>
      <c r="I55"/>
      <c r="J55"/>
      <c r="K55"/>
      <c r="L55"/>
      <c r="M55"/>
      <c r="N55"/>
      <c r="O55"/>
      <c r="P55"/>
      <c r="Q55"/>
      <c r="R55"/>
      <c r="S55"/>
      <c r="T55"/>
      <c r="U55"/>
      <c r="V55"/>
      <c r="W55"/>
      <c r="X55"/>
      <c r="Y55"/>
      <c r="Z55"/>
      <c r="AA55"/>
      <c r="AB55"/>
    </row>
    <row r="56" spans="1:28" ht="12.75" customHeight="1" x14ac:dyDescent="0.2">
      <c r="B56"/>
      <c r="E56"/>
      <c r="F56"/>
      <c r="G56"/>
    </row>
    <row r="57" spans="1:28" ht="12.75" customHeight="1" x14ac:dyDescent="0.2">
      <c r="B57"/>
      <c r="E57"/>
      <c r="F57"/>
      <c r="G57"/>
    </row>
    <row r="58" spans="1:28" ht="16.5" customHeight="1" x14ac:dyDescent="0.2">
      <c r="B58"/>
      <c r="E58"/>
      <c r="F58"/>
      <c r="G58"/>
    </row>
    <row r="59" spans="1:28" ht="16.5" customHeight="1" x14ac:dyDescent="0.2">
      <c r="B59"/>
      <c r="E59"/>
      <c r="F59"/>
      <c r="G59"/>
    </row>
    <row r="60" spans="1:28" x14ac:dyDescent="0.2">
      <c r="B60"/>
      <c r="E60"/>
      <c r="F60"/>
      <c r="G60"/>
    </row>
    <row r="61" spans="1:28" x14ac:dyDescent="0.2">
      <c r="B61"/>
      <c r="E61"/>
      <c r="F61"/>
      <c r="G61"/>
    </row>
    <row r="62" spans="1:28" ht="16.5" customHeight="1" x14ac:dyDescent="0.2">
      <c r="B62"/>
      <c r="E62"/>
      <c r="F62"/>
      <c r="G62"/>
    </row>
    <row r="63" spans="1:28" ht="16.5" customHeight="1" x14ac:dyDescent="0.2">
      <c r="B63"/>
      <c r="E63"/>
      <c r="F63"/>
      <c r="G63"/>
    </row>
    <row r="64" spans="1:28" x14ac:dyDescent="0.2">
      <c r="B64"/>
      <c r="E64"/>
      <c r="F64"/>
      <c r="G64"/>
    </row>
    <row r="65" spans="1:28" x14ac:dyDescent="0.2">
      <c r="B65"/>
      <c r="E65"/>
      <c r="F65"/>
      <c r="G65"/>
    </row>
    <row r="66" spans="1:28" ht="12.75" customHeight="1" x14ac:dyDescent="0.2">
      <c r="B66"/>
      <c r="E66"/>
      <c r="F66"/>
      <c r="G66"/>
    </row>
    <row r="67" spans="1:28" ht="16.5" customHeight="1" x14ac:dyDescent="0.2">
      <c r="B67"/>
      <c r="E67"/>
      <c r="F67"/>
      <c r="G67"/>
    </row>
    <row r="68" spans="1:28" ht="16.5" customHeight="1" x14ac:dyDescent="0.2">
      <c r="B68"/>
      <c r="E68"/>
      <c r="F68"/>
      <c r="G68"/>
    </row>
    <row r="69" spans="1:28" ht="12.75" customHeight="1" x14ac:dyDescent="0.2">
      <c r="B69"/>
      <c r="E69"/>
      <c r="F69"/>
      <c r="G69"/>
    </row>
    <row r="70" spans="1:28" x14ac:dyDescent="0.2">
      <c r="B70"/>
      <c r="E70"/>
      <c r="F70"/>
      <c r="G70"/>
    </row>
    <row r="71" spans="1:28" s="8" customFormat="1" ht="21" customHeight="1" x14ac:dyDescent="0.2">
      <c r="A71"/>
      <c r="B71"/>
      <c r="C71"/>
      <c r="D71"/>
      <c r="E71"/>
      <c r="F71"/>
      <c r="G71"/>
      <c r="H71"/>
      <c r="I71"/>
      <c r="J71"/>
      <c r="K71"/>
      <c r="L71"/>
      <c r="M71"/>
      <c r="N71"/>
      <c r="O71"/>
      <c r="P71"/>
      <c r="Q71"/>
      <c r="R71"/>
      <c r="S71"/>
      <c r="T71"/>
      <c r="U71"/>
      <c r="V71"/>
      <c r="W71"/>
      <c r="X71"/>
      <c r="Y71"/>
      <c r="Z71"/>
      <c r="AA71"/>
      <c r="AB71"/>
    </row>
    <row r="72" spans="1:28" s="3" customFormat="1" ht="21" customHeight="1" x14ac:dyDescent="0.2">
      <c r="A72"/>
      <c r="B72"/>
      <c r="C72"/>
      <c r="D72"/>
      <c r="E72"/>
      <c r="F72"/>
      <c r="G72"/>
      <c r="H72"/>
      <c r="I72"/>
      <c r="J72"/>
      <c r="K72"/>
      <c r="L72"/>
      <c r="M72"/>
      <c r="N72"/>
      <c r="O72"/>
      <c r="P72"/>
      <c r="Q72"/>
      <c r="R72"/>
      <c r="S72"/>
      <c r="T72"/>
      <c r="U72"/>
      <c r="V72"/>
      <c r="W72"/>
      <c r="X72"/>
      <c r="Y72"/>
      <c r="Z72"/>
      <c r="AA72"/>
      <c r="AB72"/>
    </row>
    <row r="73" spans="1:28" s="1" customFormat="1" ht="16.5" customHeight="1" x14ac:dyDescent="0.2">
      <c r="A73"/>
      <c r="B73"/>
      <c r="C73"/>
      <c r="D73"/>
      <c r="E73"/>
      <c r="F73"/>
      <c r="G73"/>
      <c r="H73"/>
      <c r="I73"/>
      <c r="J73"/>
      <c r="K73"/>
      <c r="L73"/>
      <c r="M73"/>
      <c r="N73"/>
      <c r="O73"/>
      <c r="P73"/>
      <c r="Q73"/>
      <c r="R73"/>
      <c r="S73"/>
      <c r="T73"/>
      <c r="U73"/>
      <c r="V73"/>
      <c r="W73"/>
      <c r="X73"/>
      <c r="Y73"/>
      <c r="Z73"/>
      <c r="AA73"/>
      <c r="AB73"/>
    </row>
    <row r="74" spans="1:28" s="1" customFormat="1" ht="16.5" customHeight="1" x14ac:dyDescent="0.2">
      <c r="A74"/>
      <c r="B74"/>
      <c r="C74"/>
      <c r="D74"/>
      <c r="E74"/>
      <c r="F74"/>
      <c r="G74"/>
      <c r="H74"/>
      <c r="I74"/>
      <c r="J74"/>
      <c r="K74"/>
      <c r="L74"/>
      <c r="M74"/>
      <c r="N74"/>
      <c r="O74"/>
      <c r="P74"/>
      <c r="Q74"/>
      <c r="R74"/>
      <c r="S74"/>
      <c r="T74"/>
      <c r="U74"/>
      <c r="V74"/>
      <c r="W74"/>
      <c r="X74"/>
      <c r="Y74"/>
      <c r="Z74"/>
      <c r="AA74"/>
      <c r="AB74"/>
    </row>
    <row r="75" spans="1:28" s="1" customFormat="1" ht="16.5" customHeight="1" x14ac:dyDescent="0.2">
      <c r="A75"/>
      <c r="B75"/>
      <c r="C75"/>
      <c r="D75"/>
      <c r="E75"/>
      <c r="F75"/>
      <c r="G75"/>
      <c r="H75"/>
      <c r="I75"/>
      <c r="J75"/>
      <c r="K75"/>
      <c r="L75"/>
      <c r="M75"/>
      <c r="N75"/>
      <c r="O75"/>
      <c r="P75"/>
      <c r="Q75"/>
      <c r="R75"/>
      <c r="S75"/>
      <c r="T75"/>
      <c r="U75"/>
      <c r="V75"/>
      <c r="W75"/>
      <c r="X75"/>
      <c r="Y75"/>
      <c r="Z75"/>
      <c r="AA75"/>
      <c r="AB75"/>
    </row>
    <row r="76" spans="1:28" s="1" customFormat="1" ht="16.5" customHeight="1" x14ac:dyDescent="0.2">
      <c r="A76"/>
      <c r="B76"/>
      <c r="C76"/>
      <c r="D76"/>
      <c r="E76"/>
      <c r="F76"/>
      <c r="G76"/>
      <c r="H76"/>
      <c r="I76"/>
      <c r="J76"/>
      <c r="K76"/>
      <c r="L76"/>
      <c r="M76"/>
      <c r="N76"/>
      <c r="O76"/>
      <c r="P76"/>
      <c r="Q76"/>
      <c r="R76"/>
      <c r="S76"/>
      <c r="T76"/>
      <c r="U76"/>
      <c r="V76"/>
      <c r="W76"/>
      <c r="X76"/>
      <c r="Y76"/>
      <c r="Z76"/>
      <c r="AA76"/>
      <c r="AB76"/>
    </row>
    <row r="77" spans="1:28" s="1" customFormat="1" ht="16.5" customHeight="1" x14ac:dyDescent="0.2">
      <c r="A77"/>
      <c r="B77"/>
      <c r="C77"/>
      <c r="D77"/>
      <c r="E77"/>
      <c r="F77"/>
      <c r="G77"/>
      <c r="H77"/>
      <c r="I77"/>
      <c r="J77"/>
      <c r="K77"/>
      <c r="L77"/>
      <c r="M77"/>
      <c r="N77"/>
      <c r="O77"/>
      <c r="P77"/>
      <c r="Q77"/>
      <c r="R77"/>
      <c r="S77"/>
      <c r="T77"/>
      <c r="U77"/>
      <c r="V77"/>
      <c r="W77"/>
      <c r="X77"/>
      <c r="Y77"/>
      <c r="Z77"/>
      <c r="AA77"/>
      <c r="AB77"/>
    </row>
    <row r="78" spans="1:28" s="1" customFormat="1" ht="16.5" customHeight="1" x14ac:dyDescent="0.2">
      <c r="A78"/>
      <c r="B78"/>
      <c r="C78"/>
      <c r="D78"/>
      <c r="E78"/>
      <c r="F78"/>
      <c r="G78"/>
      <c r="H78"/>
      <c r="I78"/>
      <c r="J78"/>
      <c r="K78"/>
      <c r="L78"/>
      <c r="M78"/>
      <c r="N78"/>
      <c r="O78"/>
      <c r="P78"/>
      <c r="Q78"/>
      <c r="R78"/>
      <c r="S78"/>
      <c r="T78"/>
      <c r="U78"/>
      <c r="V78"/>
      <c r="W78"/>
      <c r="X78"/>
      <c r="Y78"/>
      <c r="Z78"/>
      <c r="AA78"/>
      <c r="AB78"/>
    </row>
    <row r="79" spans="1:28" s="1" customFormat="1" ht="16.5" customHeight="1" x14ac:dyDescent="0.2">
      <c r="A79"/>
      <c r="B79"/>
      <c r="C79"/>
      <c r="D79"/>
      <c r="E79"/>
      <c r="F79"/>
      <c r="G79"/>
      <c r="H79"/>
      <c r="I79"/>
      <c r="J79"/>
      <c r="K79"/>
      <c r="L79"/>
      <c r="M79"/>
      <c r="N79"/>
      <c r="O79"/>
      <c r="P79"/>
      <c r="Q79"/>
      <c r="R79"/>
      <c r="S79"/>
      <c r="T79"/>
      <c r="U79"/>
      <c r="V79"/>
      <c r="W79"/>
      <c r="X79"/>
      <c r="Y79"/>
      <c r="Z79"/>
      <c r="AA79"/>
      <c r="AB79"/>
    </row>
    <row r="80" spans="1:28" s="1" customFormat="1" ht="16.5" customHeight="1" x14ac:dyDescent="0.2">
      <c r="A80"/>
      <c r="B80"/>
      <c r="C80"/>
      <c r="D80"/>
      <c r="E80"/>
      <c r="F80"/>
      <c r="G80"/>
      <c r="H80"/>
      <c r="I80"/>
      <c r="J80"/>
      <c r="K80"/>
      <c r="L80"/>
      <c r="M80"/>
      <c r="N80"/>
      <c r="O80"/>
      <c r="P80"/>
      <c r="Q80"/>
      <c r="R80"/>
      <c r="S80"/>
      <c r="T80"/>
      <c r="U80"/>
      <c r="V80"/>
      <c r="W80"/>
      <c r="X80"/>
      <c r="Y80"/>
      <c r="Z80"/>
      <c r="AA80"/>
      <c r="AB80"/>
    </row>
    <row r="81" spans="2:7" ht="16.5" customHeight="1" x14ac:dyDescent="0.2">
      <c r="B81"/>
      <c r="E81"/>
      <c r="F81"/>
      <c r="G81"/>
    </row>
    <row r="82" spans="2:7" ht="16.5" customHeight="1" x14ac:dyDescent="0.2">
      <c r="B82"/>
      <c r="E82"/>
      <c r="F82"/>
      <c r="G82"/>
    </row>
    <row r="83" spans="2:7" ht="16.5" customHeight="1" x14ac:dyDescent="0.2">
      <c r="B83"/>
      <c r="E83"/>
      <c r="F83"/>
      <c r="G83"/>
    </row>
    <row r="84" spans="2:7" ht="16.5" customHeight="1" x14ac:dyDescent="0.2">
      <c r="B84"/>
      <c r="E84"/>
      <c r="F84"/>
      <c r="G84"/>
    </row>
    <row r="85" spans="2:7" ht="16.5" customHeight="1" x14ac:dyDescent="0.2">
      <c r="B85"/>
      <c r="E85"/>
      <c r="F85"/>
      <c r="G85"/>
    </row>
    <row r="86" spans="2:7" ht="16.5" customHeight="1" x14ac:dyDescent="0.2">
      <c r="B86"/>
      <c r="E86"/>
      <c r="F86"/>
      <c r="G86"/>
    </row>
    <row r="87" spans="2:7" ht="16.5" customHeight="1" x14ac:dyDescent="0.2">
      <c r="B87"/>
      <c r="E87"/>
      <c r="F87"/>
      <c r="G87"/>
    </row>
    <row r="88" spans="2:7" ht="16.5" customHeight="1" x14ac:dyDescent="0.2">
      <c r="B88"/>
      <c r="E88"/>
      <c r="F88"/>
      <c r="G88"/>
    </row>
    <row r="89" spans="2:7" ht="16.5" customHeight="1" x14ac:dyDescent="0.2">
      <c r="B89"/>
      <c r="E89"/>
      <c r="F89"/>
      <c r="G89"/>
    </row>
    <row r="90" spans="2:7" ht="16.5" customHeight="1" x14ac:dyDescent="0.2">
      <c r="B90"/>
      <c r="E90"/>
      <c r="F90"/>
      <c r="G90"/>
    </row>
    <row r="91" spans="2:7" ht="16.5" customHeight="1" x14ac:dyDescent="0.2">
      <c r="B91"/>
      <c r="E91"/>
      <c r="F91"/>
      <c r="G91"/>
    </row>
    <row r="92" spans="2:7" ht="16.5" customHeight="1" x14ac:dyDescent="0.2">
      <c r="B92"/>
      <c r="E92"/>
      <c r="F92"/>
      <c r="G92"/>
    </row>
    <row r="93" spans="2:7" ht="16.5" customHeight="1" x14ac:dyDescent="0.2">
      <c r="B93"/>
      <c r="E93"/>
      <c r="F93"/>
      <c r="G93"/>
    </row>
    <row r="94" spans="2:7" ht="16.5" customHeight="1" x14ac:dyDescent="0.2">
      <c r="B94"/>
      <c r="E94"/>
      <c r="F94"/>
      <c r="G94"/>
    </row>
    <row r="95" spans="2:7" ht="16.5" customHeight="1" x14ac:dyDescent="0.2">
      <c r="B95"/>
      <c r="E95"/>
      <c r="F95"/>
      <c r="G95"/>
    </row>
    <row r="96" spans="2:7" ht="16.5" customHeight="1" x14ac:dyDescent="0.2">
      <c r="B96"/>
      <c r="E96"/>
      <c r="F96"/>
      <c r="G96"/>
    </row>
    <row r="97" spans="1:28" ht="16.5" customHeight="1" x14ac:dyDescent="0.2">
      <c r="B97"/>
      <c r="E97"/>
      <c r="F97"/>
      <c r="G97"/>
    </row>
    <row r="98" spans="1:28" ht="16.5" customHeight="1" x14ac:dyDescent="0.2">
      <c r="B98"/>
      <c r="E98"/>
      <c r="F98"/>
      <c r="G98"/>
    </row>
    <row r="99" spans="1:28" ht="16.5" customHeight="1" x14ac:dyDescent="0.2">
      <c r="B99"/>
      <c r="E99"/>
      <c r="F99"/>
      <c r="G99"/>
    </row>
    <row r="100" spans="1:28" ht="16.5" customHeight="1" x14ac:dyDescent="0.2">
      <c r="B100"/>
      <c r="E100"/>
      <c r="F100"/>
      <c r="G100"/>
    </row>
    <row r="101" spans="1:28" ht="16.5" customHeight="1" x14ac:dyDescent="0.2">
      <c r="B101"/>
      <c r="E101"/>
      <c r="F101"/>
      <c r="G101"/>
    </row>
    <row r="102" spans="1:28" ht="16.5" customHeight="1" x14ac:dyDescent="0.2">
      <c r="B102"/>
      <c r="E102"/>
      <c r="F102"/>
      <c r="G102"/>
    </row>
    <row r="103" spans="1:28" ht="16.5" customHeight="1" x14ac:dyDescent="0.2">
      <c r="B103"/>
      <c r="E103"/>
      <c r="F103"/>
      <c r="G103"/>
    </row>
    <row r="104" spans="1:28" ht="16.5" customHeight="1" x14ac:dyDescent="0.2">
      <c r="B104"/>
      <c r="E104"/>
      <c r="F104"/>
      <c r="G104"/>
    </row>
    <row r="105" spans="1:28" ht="16.5" customHeight="1" x14ac:dyDescent="0.2">
      <c r="B105"/>
      <c r="E105"/>
      <c r="F105"/>
      <c r="G105"/>
    </row>
    <row r="106" spans="1:28" ht="16.5" customHeight="1" x14ac:dyDescent="0.2">
      <c r="B106"/>
      <c r="E106"/>
      <c r="F106"/>
      <c r="G106"/>
    </row>
    <row r="107" spans="1:28" ht="16.5" customHeight="1" x14ac:dyDescent="0.2">
      <c r="B107"/>
      <c r="E107"/>
      <c r="F107"/>
      <c r="G107"/>
    </row>
    <row r="108" spans="1:28" s="3" customFormat="1" ht="21" customHeight="1" x14ac:dyDescent="0.2">
      <c r="A108"/>
      <c r="B108"/>
      <c r="C108"/>
      <c r="D108"/>
      <c r="E108"/>
      <c r="F108"/>
      <c r="G108"/>
      <c r="H108"/>
      <c r="I108"/>
      <c r="J108"/>
      <c r="K108"/>
      <c r="L108"/>
      <c r="M108"/>
      <c r="N108"/>
      <c r="O108"/>
      <c r="P108"/>
      <c r="Q108"/>
      <c r="R108"/>
      <c r="S108"/>
      <c r="T108"/>
      <c r="U108"/>
      <c r="V108"/>
      <c r="W108"/>
      <c r="X108"/>
      <c r="Y108"/>
      <c r="Z108"/>
      <c r="AA108"/>
      <c r="AB108"/>
    </row>
    <row r="109" spans="1:28" s="3" customFormat="1" ht="21" customHeight="1" x14ac:dyDescent="0.2">
      <c r="A109"/>
      <c r="B109"/>
      <c r="C109"/>
      <c r="D109"/>
      <c r="E109"/>
      <c r="F109"/>
      <c r="G109"/>
      <c r="H109"/>
      <c r="I109"/>
      <c r="J109"/>
      <c r="K109"/>
      <c r="L109"/>
      <c r="M109"/>
      <c r="N109"/>
      <c r="O109"/>
      <c r="P109"/>
      <c r="Q109"/>
      <c r="R109"/>
      <c r="S109"/>
      <c r="T109"/>
      <c r="U109"/>
      <c r="V109"/>
      <c r="W109"/>
      <c r="X109"/>
      <c r="Y109"/>
      <c r="Z109"/>
      <c r="AA109"/>
      <c r="AB109"/>
    </row>
    <row r="110" spans="1:28" ht="16.5" customHeight="1" x14ac:dyDescent="0.2">
      <c r="B110"/>
      <c r="E110"/>
      <c r="F110"/>
      <c r="G110"/>
    </row>
    <row r="111" spans="1:28" ht="16.5" customHeight="1" x14ac:dyDescent="0.2">
      <c r="B111"/>
      <c r="E111"/>
      <c r="F111"/>
      <c r="G111"/>
    </row>
    <row r="112" spans="1:28" ht="16.5" customHeight="1" x14ac:dyDescent="0.2">
      <c r="B112"/>
      <c r="E112"/>
      <c r="F112"/>
      <c r="G112"/>
    </row>
    <row r="113" spans="2:7" ht="16.5" customHeight="1" x14ac:dyDescent="0.2">
      <c r="B113"/>
      <c r="E113"/>
      <c r="F113"/>
      <c r="G113"/>
    </row>
    <row r="114" spans="2:7" ht="16.5" customHeight="1" x14ac:dyDescent="0.2">
      <c r="B114"/>
      <c r="E114"/>
      <c r="F114"/>
      <c r="G114"/>
    </row>
    <row r="115" spans="2:7" ht="16.5" customHeight="1" x14ac:dyDescent="0.2">
      <c r="B115"/>
      <c r="E115"/>
      <c r="F115"/>
      <c r="G115"/>
    </row>
    <row r="116" spans="2:7" ht="16.5" customHeight="1" x14ac:dyDescent="0.2">
      <c r="B116"/>
      <c r="E116"/>
      <c r="F116"/>
      <c r="G116"/>
    </row>
    <row r="117" spans="2:7" ht="16.5" customHeight="1" x14ac:dyDescent="0.2">
      <c r="B117"/>
      <c r="E117"/>
      <c r="F117"/>
      <c r="G117"/>
    </row>
    <row r="118" spans="2:7" ht="16.5" customHeight="1" x14ac:dyDescent="0.2">
      <c r="B118"/>
      <c r="E118"/>
      <c r="F118"/>
      <c r="G118"/>
    </row>
    <row r="119" spans="2:7" ht="16.5" customHeight="1" x14ac:dyDescent="0.2">
      <c r="B119"/>
      <c r="E119"/>
      <c r="F119"/>
      <c r="G119"/>
    </row>
    <row r="120" spans="2:7" ht="16.5" customHeight="1" x14ac:dyDescent="0.2">
      <c r="B120"/>
      <c r="E120"/>
      <c r="F120"/>
      <c r="G120"/>
    </row>
    <row r="121" spans="2:7" ht="16.5" customHeight="1" x14ac:dyDescent="0.2">
      <c r="B121"/>
      <c r="E121"/>
      <c r="F121"/>
      <c r="G121"/>
    </row>
    <row r="122" spans="2:7" ht="16.5" customHeight="1" x14ac:dyDescent="0.2">
      <c r="B122"/>
      <c r="E122"/>
      <c r="F122"/>
      <c r="G122"/>
    </row>
    <row r="123" spans="2:7" ht="16.5" customHeight="1" x14ac:dyDescent="0.2">
      <c r="B123"/>
      <c r="E123"/>
      <c r="F123"/>
      <c r="G123"/>
    </row>
    <row r="124" spans="2:7" ht="16.5" customHeight="1" x14ac:dyDescent="0.2">
      <c r="B124"/>
      <c r="E124"/>
      <c r="F124"/>
      <c r="G124"/>
    </row>
    <row r="125" spans="2:7" ht="16.5" customHeight="1" x14ac:dyDescent="0.2">
      <c r="B125"/>
      <c r="E125"/>
      <c r="F125"/>
      <c r="G125"/>
    </row>
    <row r="126" spans="2:7" ht="16.5" customHeight="1" x14ac:dyDescent="0.2">
      <c r="B126"/>
      <c r="E126"/>
      <c r="F126"/>
      <c r="G126"/>
    </row>
    <row r="127" spans="2:7" x14ac:dyDescent="0.2">
      <c r="B127"/>
      <c r="E127"/>
      <c r="F127"/>
      <c r="G127"/>
    </row>
    <row r="128" spans="2:7" ht="16.5" customHeight="1" x14ac:dyDescent="0.2">
      <c r="B128"/>
      <c r="E128"/>
      <c r="F128"/>
      <c r="G128"/>
    </row>
    <row r="129" spans="2:7" ht="16.5" customHeight="1" x14ac:dyDescent="0.2">
      <c r="B129"/>
      <c r="E129"/>
      <c r="F129"/>
      <c r="G129"/>
    </row>
    <row r="130" spans="2:7" ht="16.5" customHeight="1" x14ac:dyDescent="0.2">
      <c r="B130"/>
      <c r="E130"/>
      <c r="F130"/>
      <c r="G130"/>
    </row>
    <row r="131" spans="2:7" ht="16.5" customHeight="1" x14ac:dyDescent="0.2">
      <c r="B131"/>
      <c r="E131"/>
      <c r="F131"/>
      <c r="G131"/>
    </row>
    <row r="132" spans="2:7" ht="16.5" customHeight="1" x14ac:dyDescent="0.2">
      <c r="B132"/>
      <c r="E132"/>
      <c r="F132"/>
      <c r="G132"/>
    </row>
    <row r="133" spans="2:7" ht="16.5" customHeight="1" x14ac:dyDescent="0.2">
      <c r="B133"/>
      <c r="E133"/>
      <c r="F133"/>
      <c r="G133"/>
    </row>
    <row r="134" spans="2:7" ht="16.5" customHeight="1" x14ac:dyDescent="0.2">
      <c r="B134"/>
      <c r="E134"/>
      <c r="F134"/>
      <c r="G134"/>
    </row>
    <row r="135" spans="2:7" ht="16.5" customHeight="1" x14ac:dyDescent="0.2">
      <c r="B135"/>
      <c r="E135"/>
      <c r="F135"/>
      <c r="G135"/>
    </row>
    <row r="136" spans="2:7" ht="16.5" customHeight="1" x14ac:dyDescent="0.2">
      <c r="B136"/>
      <c r="E136"/>
      <c r="F136"/>
      <c r="G136"/>
    </row>
    <row r="137" spans="2:7" ht="16.5" customHeight="1" x14ac:dyDescent="0.2">
      <c r="B137"/>
      <c r="E137"/>
      <c r="F137"/>
      <c r="G137"/>
    </row>
    <row r="138" spans="2:7" ht="16.5" customHeight="1" x14ac:dyDescent="0.2">
      <c r="B138"/>
      <c r="E138"/>
      <c r="F138"/>
      <c r="G138"/>
    </row>
    <row r="139" spans="2:7" ht="16.5" customHeight="1" x14ac:dyDescent="0.2">
      <c r="B139"/>
      <c r="E139"/>
      <c r="F139"/>
      <c r="G139"/>
    </row>
    <row r="140" spans="2:7" ht="16.5" customHeight="1" x14ac:dyDescent="0.2">
      <c r="B140"/>
      <c r="E140"/>
      <c r="F140"/>
      <c r="G140"/>
    </row>
    <row r="141" spans="2:7" ht="16.5" customHeight="1" x14ac:dyDescent="0.2">
      <c r="B141"/>
      <c r="E141"/>
      <c r="F141"/>
      <c r="G141"/>
    </row>
    <row r="142" spans="2:7" ht="16.5" customHeight="1" x14ac:dyDescent="0.2">
      <c r="B142"/>
      <c r="E142"/>
      <c r="F142"/>
      <c r="G142"/>
    </row>
    <row r="143" spans="2:7" ht="16.5" customHeight="1" x14ac:dyDescent="0.2">
      <c r="B143"/>
      <c r="E143"/>
      <c r="F143"/>
      <c r="G143"/>
    </row>
    <row r="144" spans="2:7" x14ac:dyDescent="0.2">
      <c r="B144"/>
      <c r="E144"/>
      <c r="F144"/>
      <c r="G144"/>
    </row>
    <row r="145" spans="2:7" ht="20.25" customHeight="1" x14ac:dyDescent="0.2">
      <c r="B145"/>
      <c r="E145"/>
      <c r="F145"/>
      <c r="G145"/>
    </row>
    <row r="146" spans="2:7" ht="20.25" customHeight="1" x14ac:dyDescent="0.2">
      <c r="B146"/>
      <c r="E146"/>
      <c r="F146"/>
      <c r="G146"/>
    </row>
    <row r="147" spans="2:7" ht="16.5" customHeight="1" x14ac:dyDescent="0.2">
      <c r="B147"/>
      <c r="E147"/>
      <c r="F147"/>
      <c r="G147"/>
    </row>
    <row r="148" spans="2:7" ht="16.5" customHeight="1" x14ac:dyDescent="0.2">
      <c r="B148"/>
      <c r="E148"/>
      <c r="F148"/>
      <c r="G148"/>
    </row>
    <row r="149" spans="2:7" ht="16.5" customHeight="1" x14ac:dyDescent="0.2">
      <c r="B149"/>
      <c r="E149"/>
      <c r="F149"/>
      <c r="G149"/>
    </row>
    <row r="150" spans="2:7" ht="16.5" customHeight="1" x14ac:dyDescent="0.2">
      <c r="B150"/>
      <c r="E150"/>
      <c r="F150"/>
      <c r="G150"/>
    </row>
    <row r="151" spans="2:7" ht="16.5" customHeight="1" x14ac:dyDescent="0.2">
      <c r="B151"/>
      <c r="E151"/>
      <c r="F151"/>
      <c r="G151"/>
    </row>
    <row r="152" spans="2:7" ht="16.5" customHeight="1" x14ac:dyDescent="0.2">
      <c r="B152"/>
      <c r="E152"/>
      <c r="F152"/>
      <c r="G152"/>
    </row>
    <row r="153" spans="2:7" ht="16.5" customHeight="1" x14ac:dyDescent="0.2">
      <c r="B153"/>
      <c r="E153"/>
      <c r="F153"/>
      <c r="G153"/>
    </row>
    <row r="154" spans="2:7" ht="16.5" customHeight="1" x14ac:dyDescent="0.2">
      <c r="B154"/>
      <c r="E154"/>
      <c r="F154"/>
      <c r="G154"/>
    </row>
    <row r="155" spans="2:7" ht="16.5" customHeight="1" x14ac:dyDescent="0.2">
      <c r="B155"/>
      <c r="E155"/>
      <c r="F155"/>
      <c r="G155"/>
    </row>
    <row r="156" spans="2:7" ht="16.5" customHeight="1" x14ac:dyDescent="0.2">
      <c r="B156"/>
      <c r="E156"/>
      <c r="F156"/>
      <c r="G156"/>
    </row>
    <row r="157" spans="2:7" ht="16.5" customHeight="1" x14ac:dyDescent="0.2">
      <c r="B157"/>
      <c r="E157"/>
      <c r="F157"/>
      <c r="G157"/>
    </row>
    <row r="158" spans="2:7" x14ac:dyDescent="0.2">
      <c r="B158"/>
      <c r="E158"/>
      <c r="F158"/>
      <c r="G158"/>
    </row>
    <row r="159" spans="2:7" x14ac:dyDescent="0.2">
      <c r="B159"/>
      <c r="E159"/>
      <c r="F159"/>
      <c r="G159"/>
    </row>
    <row r="160" spans="2:7" x14ac:dyDescent="0.2">
      <c r="B160"/>
      <c r="E160"/>
      <c r="F160"/>
      <c r="G160"/>
    </row>
    <row r="161" spans="2:7" ht="16.5" customHeight="1" x14ac:dyDescent="0.2">
      <c r="B161"/>
      <c r="E161"/>
      <c r="F161"/>
      <c r="G161"/>
    </row>
    <row r="162" spans="2:7" ht="16.5" customHeight="1" x14ac:dyDescent="0.2">
      <c r="B162"/>
      <c r="E162"/>
      <c r="F162"/>
      <c r="G162"/>
    </row>
    <row r="163" spans="2:7" x14ac:dyDescent="0.2">
      <c r="B163"/>
      <c r="E163"/>
      <c r="F163"/>
      <c r="G163"/>
    </row>
    <row r="164" spans="2:7" x14ac:dyDescent="0.2">
      <c r="B164"/>
      <c r="E164"/>
      <c r="F164"/>
      <c r="G164"/>
    </row>
    <row r="165" spans="2:7" x14ac:dyDescent="0.2">
      <c r="B165"/>
      <c r="E165"/>
      <c r="F165"/>
      <c r="G165"/>
    </row>
    <row r="166" spans="2:7" x14ac:dyDescent="0.2">
      <c r="B166"/>
      <c r="E166"/>
      <c r="F166"/>
      <c r="G166"/>
    </row>
    <row r="167" spans="2:7" x14ac:dyDescent="0.2">
      <c r="B167"/>
      <c r="E167"/>
      <c r="F167"/>
      <c r="G167"/>
    </row>
    <row r="168" spans="2:7" x14ac:dyDescent="0.2">
      <c r="B168"/>
      <c r="E168"/>
      <c r="F168"/>
      <c r="G168"/>
    </row>
    <row r="169" spans="2:7" x14ac:dyDescent="0.2">
      <c r="B169"/>
      <c r="E169"/>
      <c r="F169"/>
      <c r="G169"/>
    </row>
    <row r="170" spans="2:7" x14ac:dyDescent="0.2">
      <c r="B170"/>
      <c r="E170"/>
      <c r="F170"/>
      <c r="G170"/>
    </row>
    <row r="171" spans="2:7" x14ac:dyDescent="0.2">
      <c r="B171"/>
      <c r="E171"/>
      <c r="F171"/>
      <c r="G171"/>
    </row>
    <row r="172" spans="2:7" x14ac:dyDescent="0.2">
      <c r="B172"/>
      <c r="E172"/>
      <c r="F172"/>
      <c r="G172"/>
    </row>
    <row r="173" spans="2:7" x14ac:dyDescent="0.2">
      <c r="B173"/>
      <c r="E173"/>
      <c r="F173"/>
      <c r="G173"/>
    </row>
    <row r="174" spans="2:7" x14ac:dyDescent="0.2">
      <c r="B174"/>
      <c r="E174"/>
      <c r="F174"/>
      <c r="G174"/>
    </row>
    <row r="175" spans="2:7" x14ac:dyDescent="0.2">
      <c r="B175"/>
      <c r="E175"/>
      <c r="F175"/>
      <c r="G175"/>
    </row>
    <row r="176" spans="2:7" x14ac:dyDescent="0.2">
      <c r="B176"/>
      <c r="E176"/>
      <c r="F176"/>
      <c r="G176"/>
    </row>
    <row r="177" spans="2:7" x14ac:dyDescent="0.2">
      <c r="B177"/>
      <c r="E177"/>
      <c r="F177"/>
      <c r="G177"/>
    </row>
    <row r="178" spans="2:7" x14ac:dyDescent="0.2">
      <c r="B178"/>
      <c r="E178"/>
      <c r="F178"/>
      <c r="G178"/>
    </row>
    <row r="179" spans="2:7" x14ac:dyDescent="0.2">
      <c r="B179"/>
      <c r="E179"/>
      <c r="F179"/>
      <c r="G179"/>
    </row>
    <row r="180" spans="2:7" x14ac:dyDescent="0.2">
      <c r="B180"/>
      <c r="E180"/>
      <c r="F180"/>
      <c r="G180"/>
    </row>
    <row r="181" spans="2:7" x14ac:dyDescent="0.2">
      <c r="B181"/>
      <c r="E181"/>
      <c r="F181"/>
      <c r="G181"/>
    </row>
    <row r="182" spans="2:7" x14ac:dyDescent="0.2">
      <c r="B182"/>
      <c r="E182"/>
      <c r="F182"/>
      <c r="G182"/>
    </row>
    <row r="183" spans="2:7" x14ac:dyDescent="0.2">
      <c r="B183"/>
      <c r="E183"/>
      <c r="F183"/>
      <c r="G183"/>
    </row>
    <row r="184" spans="2:7" x14ac:dyDescent="0.2">
      <c r="B184"/>
      <c r="E184"/>
      <c r="F184"/>
      <c r="G184"/>
    </row>
    <row r="185" spans="2:7" x14ac:dyDescent="0.2">
      <c r="B185"/>
      <c r="E185"/>
      <c r="F185"/>
      <c r="G185"/>
    </row>
    <row r="186" spans="2:7" x14ac:dyDescent="0.2">
      <c r="B186"/>
      <c r="E186"/>
      <c r="F186"/>
      <c r="G186"/>
    </row>
    <row r="187" spans="2:7" x14ac:dyDescent="0.2">
      <c r="B187"/>
      <c r="E187"/>
      <c r="F187"/>
      <c r="G187"/>
    </row>
    <row r="188" spans="2:7" x14ac:dyDescent="0.2">
      <c r="B188"/>
      <c r="E188"/>
      <c r="F188"/>
      <c r="G188"/>
    </row>
    <row r="189" spans="2:7" x14ac:dyDescent="0.2">
      <c r="B189"/>
      <c r="E189"/>
      <c r="F189"/>
      <c r="G189"/>
    </row>
    <row r="190" spans="2:7" x14ac:dyDescent="0.2">
      <c r="B190"/>
      <c r="E190"/>
      <c r="F190"/>
      <c r="G190"/>
    </row>
    <row r="191" spans="2:7" x14ac:dyDescent="0.2">
      <c r="B191"/>
      <c r="E191"/>
      <c r="F191"/>
      <c r="G191"/>
    </row>
    <row r="192" spans="2:7" x14ac:dyDescent="0.2">
      <c r="B192"/>
      <c r="E192"/>
      <c r="F192"/>
      <c r="G192"/>
    </row>
    <row r="193" spans="2:7" x14ac:dyDescent="0.2">
      <c r="B193"/>
      <c r="E193"/>
      <c r="F193"/>
      <c r="G193"/>
    </row>
  </sheetData>
  <sheetProtection formatColumns="0" formatRows="0"/>
  <mergeCells count="2">
    <mergeCell ref="C7:E38"/>
    <mergeCell ref="C39:E39"/>
  </mergeCells>
  <phoneticPr fontId="1" type="noConversion"/>
  <pageMargins left="0.74803149606299213" right="0.74803149606299213" top="0.98425196850393704" bottom="0.98425196850393704" header="0.51181102362204722" footer="0.51181102362204722"/>
  <pageSetup paperSize="9" scale="78" fitToHeight="10" orientation="portrait" r:id="rId1"/>
  <headerFooter alignWithMargins="0">
    <oddHeader>&amp;CCommerce Commission Information Disclosure Template</oddHeader>
    <oddFooter>&amp;C&amp;F&amp;R&amp;A</oddFooter>
  </headerFooter>
  <rowBreaks count="1" manualBreakCount="1">
    <brk id="107"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57"/>
    <pageSetUpPr fitToPage="1"/>
  </sheetPr>
  <dimension ref="A1:Z219"/>
  <sheetViews>
    <sheetView showGridLines="0" view="pageBreakPreview" zoomScaleNormal="100" zoomScaleSheetLayoutView="100" workbookViewId="0"/>
  </sheetViews>
  <sheetFormatPr defaultRowHeight="12.75" x14ac:dyDescent="0.2"/>
  <cols>
    <col min="1" max="2" width="3.7109375" customWidth="1"/>
    <col min="3" max="3" width="47.5703125" customWidth="1"/>
    <col min="4" max="4" width="14.85546875" customWidth="1"/>
    <col min="5" max="5" width="0.5703125" customWidth="1"/>
    <col min="6" max="6" width="14.85546875" customWidth="1"/>
    <col min="7" max="7" width="0.5703125" customWidth="1"/>
    <col min="8" max="8" width="14.85546875" customWidth="1"/>
    <col min="9" max="9" width="0.5703125" customWidth="1"/>
    <col min="10" max="10" width="14.85546875" customWidth="1"/>
    <col min="11" max="11" width="2.7109375" customWidth="1"/>
  </cols>
  <sheetData>
    <row r="1" spans="1:26" s="10" customFormat="1" ht="12.75" customHeight="1" x14ac:dyDescent="0.2">
      <c r="A1" s="15"/>
      <c r="B1" s="16"/>
      <c r="C1" s="16"/>
      <c r="D1" s="16"/>
      <c r="E1" s="16"/>
      <c r="F1" s="16"/>
      <c r="G1" s="16"/>
      <c r="H1" s="16"/>
      <c r="I1" s="16"/>
      <c r="J1" s="16"/>
      <c r="K1" s="233"/>
      <c r="L1" s="234"/>
      <c r="M1"/>
      <c r="N1"/>
      <c r="O1"/>
      <c r="P1"/>
      <c r="Q1"/>
      <c r="R1"/>
      <c r="S1"/>
      <c r="T1"/>
      <c r="U1"/>
      <c r="V1"/>
      <c r="W1"/>
      <c r="X1"/>
      <c r="Y1"/>
      <c r="Z1"/>
    </row>
    <row r="2" spans="1:26" s="10" customFormat="1" ht="16.5" customHeight="1" x14ac:dyDescent="0.25">
      <c r="A2" s="56"/>
      <c r="B2" s="57"/>
      <c r="C2" s="57"/>
      <c r="D2" s="57"/>
      <c r="E2" s="177" t="s">
        <v>191</v>
      </c>
      <c r="F2" s="379" t="str">
        <f>IF(NOT(ISBLANK('Annual CoverSheet'!$C$8)),'Annual CoverSheet'!$C$8,"")</f>
        <v>Airport Company</v>
      </c>
      <c r="G2" s="379"/>
      <c r="H2" s="379"/>
      <c r="I2" s="379"/>
      <c r="J2" s="379"/>
      <c r="K2" s="192"/>
      <c r="L2" s="234"/>
      <c r="M2"/>
      <c r="N2"/>
      <c r="O2"/>
      <c r="P2"/>
      <c r="Q2"/>
      <c r="R2"/>
      <c r="S2"/>
      <c r="T2"/>
      <c r="U2"/>
      <c r="V2"/>
      <c r="W2"/>
      <c r="X2"/>
      <c r="Y2"/>
      <c r="Z2"/>
    </row>
    <row r="3" spans="1:26" s="10" customFormat="1" ht="16.5" customHeight="1" x14ac:dyDescent="0.25">
      <c r="A3" s="56"/>
      <c r="B3" s="57"/>
      <c r="C3" s="57"/>
      <c r="D3" s="57"/>
      <c r="E3" s="177" t="s">
        <v>192</v>
      </c>
      <c r="F3" s="380">
        <f>IF(ISNUMBER('Annual CoverSheet'!$C$12),'Annual CoverSheet'!$C$12,"")</f>
        <v>40633</v>
      </c>
      <c r="G3" s="380"/>
      <c r="H3" s="380"/>
      <c r="I3" s="380"/>
      <c r="J3" s="380"/>
      <c r="K3" s="192"/>
      <c r="L3" s="234"/>
      <c r="M3"/>
      <c r="N3"/>
      <c r="O3"/>
      <c r="P3"/>
      <c r="Q3"/>
      <c r="R3"/>
      <c r="S3"/>
      <c r="T3"/>
      <c r="U3"/>
      <c r="V3"/>
      <c r="W3"/>
      <c r="X3"/>
      <c r="Y3"/>
      <c r="Z3"/>
    </row>
    <row r="4" spans="1:26" s="3" customFormat="1" ht="20.25" customHeight="1" x14ac:dyDescent="0.25">
      <c r="A4" s="165" t="s">
        <v>403</v>
      </c>
      <c r="B4" s="19"/>
      <c r="C4" s="19"/>
      <c r="D4" s="19"/>
      <c r="E4" s="19"/>
      <c r="F4" s="19"/>
      <c r="G4" s="19"/>
      <c r="H4" s="19"/>
      <c r="I4" s="19"/>
      <c r="J4" s="19"/>
      <c r="K4" s="191"/>
      <c r="L4" s="234"/>
      <c r="M4"/>
      <c r="N4"/>
      <c r="O4"/>
      <c r="P4"/>
      <c r="Q4"/>
      <c r="R4"/>
      <c r="S4"/>
      <c r="T4"/>
      <c r="U4"/>
      <c r="V4"/>
      <c r="W4"/>
      <c r="X4"/>
      <c r="Y4"/>
      <c r="Z4"/>
    </row>
    <row r="5" spans="1:26" s="10" customFormat="1" ht="12.75" customHeight="1" x14ac:dyDescent="0.2">
      <c r="A5" s="198" t="s">
        <v>589</v>
      </c>
      <c r="B5" s="22" t="s">
        <v>686</v>
      </c>
      <c r="C5" s="57"/>
      <c r="D5" s="57"/>
      <c r="E5" s="57"/>
      <c r="F5" s="57"/>
      <c r="G5" s="57"/>
      <c r="H5" s="57"/>
      <c r="I5" s="57"/>
      <c r="J5" s="57"/>
      <c r="K5" s="192"/>
      <c r="L5" s="234"/>
      <c r="M5"/>
      <c r="N5"/>
      <c r="O5"/>
      <c r="P5"/>
      <c r="Q5"/>
      <c r="R5"/>
      <c r="S5"/>
      <c r="T5"/>
      <c r="U5"/>
      <c r="V5"/>
      <c r="W5"/>
      <c r="X5"/>
      <c r="Y5"/>
      <c r="Z5"/>
    </row>
    <row r="6" spans="1:26" ht="24.95" customHeight="1" x14ac:dyDescent="0.25">
      <c r="A6" s="199">
        <f>ROW()</f>
        <v>6</v>
      </c>
      <c r="B6" s="184" t="s">
        <v>128</v>
      </c>
      <c r="C6" s="169"/>
      <c r="D6" s="24"/>
      <c r="E6" s="24"/>
      <c r="F6" s="24"/>
      <c r="G6" s="24"/>
      <c r="H6" s="24"/>
      <c r="I6" s="24"/>
      <c r="J6" s="24"/>
      <c r="K6" s="235"/>
      <c r="L6" s="234"/>
    </row>
    <row r="7" spans="1:26" ht="12.6" customHeight="1" x14ac:dyDescent="0.2">
      <c r="A7" s="199">
        <f>ROW()</f>
        <v>7</v>
      </c>
      <c r="B7" s="24"/>
      <c r="C7" s="80" t="s">
        <v>416</v>
      </c>
      <c r="D7" s="24"/>
      <c r="E7" s="24"/>
      <c r="F7" s="24"/>
      <c r="G7" s="24"/>
      <c r="H7" s="24"/>
      <c r="I7" s="24"/>
      <c r="J7" s="24"/>
      <c r="K7" s="235"/>
      <c r="L7" s="234"/>
    </row>
    <row r="8" spans="1:26" ht="27.75" customHeight="1" x14ac:dyDescent="0.2">
      <c r="A8" s="199">
        <f>ROW()</f>
        <v>8</v>
      </c>
      <c r="B8" s="24"/>
      <c r="C8" s="478" t="s">
        <v>417</v>
      </c>
      <c r="D8" s="385"/>
      <c r="E8" s="385"/>
      <c r="F8" s="385"/>
      <c r="G8" s="385"/>
      <c r="H8" s="385"/>
      <c r="I8" s="385"/>
      <c r="J8" s="385"/>
      <c r="K8" s="235"/>
      <c r="L8" s="234"/>
    </row>
    <row r="9" spans="1:26" s="3" customFormat="1" ht="25.5" x14ac:dyDescent="0.2">
      <c r="A9" s="199">
        <f>ROW()</f>
        <v>9</v>
      </c>
      <c r="B9" s="24"/>
      <c r="C9" s="81" t="s">
        <v>235</v>
      </c>
      <c r="D9" s="81"/>
      <c r="E9" s="24"/>
      <c r="F9" s="24"/>
      <c r="G9" s="24"/>
      <c r="H9" s="42" t="s">
        <v>76</v>
      </c>
      <c r="I9" s="24"/>
      <c r="J9" s="42" t="s">
        <v>151</v>
      </c>
      <c r="K9" s="235"/>
      <c r="L9" s="234"/>
      <c r="M9"/>
      <c r="N9"/>
      <c r="O9"/>
      <c r="P9"/>
      <c r="Q9"/>
      <c r="R9"/>
      <c r="S9"/>
      <c r="T9"/>
      <c r="U9"/>
      <c r="V9"/>
      <c r="W9"/>
      <c r="X9"/>
      <c r="Y9"/>
      <c r="Z9"/>
    </row>
    <row r="10" spans="1:26" s="1" customFormat="1" ht="15" customHeight="1" x14ac:dyDescent="0.2">
      <c r="A10" s="199">
        <f>ROW()</f>
        <v>10</v>
      </c>
      <c r="B10" s="24"/>
      <c r="C10" s="473"/>
      <c r="D10" s="474"/>
      <c r="E10" s="474"/>
      <c r="F10" s="474"/>
      <c r="G10" s="188"/>
      <c r="H10" s="193"/>
      <c r="I10" s="24"/>
      <c r="J10" s="36"/>
      <c r="K10" s="235"/>
      <c r="L10" s="234"/>
      <c r="M10"/>
      <c r="N10"/>
      <c r="O10"/>
      <c r="P10"/>
      <c r="Q10"/>
      <c r="R10"/>
      <c r="S10"/>
      <c r="T10"/>
      <c r="U10"/>
      <c r="V10"/>
      <c r="W10"/>
      <c r="X10"/>
      <c r="Y10"/>
      <c r="Z10"/>
    </row>
    <row r="11" spans="1:26" s="1" customFormat="1" ht="15" customHeight="1" x14ac:dyDescent="0.2">
      <c r="A11" s="199">
        <f>ROW()</f>
        <v>11</v>
      </c>
      <c r="B11" s="24"/>
      <c r="C11" s="473"/>
      <c r="D11" s="474"/>
      <c r="E11" s="474"/>
      <c r="F11" s="474"/>
      <c r="G11" s="188"/>
      <c r="H11" s="193"/>
      <c r="I11" s="24"/>
      <c r="J11" s="197"/>
      <c r="K11" s="235"/>
      <c r="L11" s="234"/>
      <c r="M11"/>
      <c r="N11"/>
      <c r="O11"/>
      <c r="P11"/>
      <c r="Q11"/>
      <c r="R11"/>
      <c r="S11"/>
      <c r="T11"/>
      <c r="U11"/>
      <c r="V11"/>
      <c r="W11"/>
      <c r="X11"/>
      <c r="Y11"/>
      <c r="Z11"/>
    </row>
    <row r="12" spans="1:26" s="1" customFormat="1" ht="15" customHeight="1" x14ac:dyDescent="0.2">
      <c r="A12" s="199">
        <f>ROW()</f>
        <v>12</v>
      </c>
      <c r="B12" s="24"/>
      <c r="C12" s="473"/>
      <c r="D12" s="474"/>
      <c r="E12" s="474"/>
      <c r="F12" s="474"/>
      <c r="G12" s="188"/>
      <c r="H12" s="193"/>
      <c r="I12" s="24"/>
      <c r="J12" s="197"/>
      <c r="K12" s="235"/>
      <c r="L12" s="234"/>
      <c r="M12"/>
      <c r="N12"/>
      <c r="O12"/>
      <c r="P12"/>
      <c r="Q12"/>
      <c r="R12"/>
      <c r="S12"/>
      <c r="T12"/>
      <c r="U12"/>
      <c r="V12"/>
      <c r="W12"/>
      <c r="X12"/>
      <c r="Y12"/>
      <c r="Z12"/>
    </row>
    <row r="13" spans="1:26" s="1" customFormat="1" ht="15" customHeight="1" x14ac:dyDescent="0.2">
      <c r="A13" s="199">
        <f>ROW()</f>
        <v>13</v>
      </c>
      <c r="B13" s="24"/>
      <c r="C13" s="473"/>
      <c r="D13" s="474"/>
      <c r="E13" s="474"/>
      <c r="F13" s="474"/>
      <c r="G13" s="188"/>
      <c r="H13" s="193"/>
      <c r="I13" s="24"/>
      <c r="J13" s="197"/>
      <c r="K13" s="235"/>
      <c r="L13" s="234"/>
      <c r="M13"/>
      <c r="N13"/>
      <c r="O13"/>
      <c r="P13"/>
      <c r="Q13"/>
      <c r="R13"/>
      <c r="S13"/>
      <c r="T13"/>
      <c r="U13"/>
      <c r="V13"/>
      <c r="W13"/>
      <c r="X13"/>
      <c r="Y13"/>
      <c r="Z13"/>
    </row>
    <row r="14" spans="1:26" s="1" customFormat="1" ht="15" customHeight="1" x14ac:dyDescent="0.2">
      <c r="A14" s="199">
        <f>ROW()</f>
        <v>14</v>
      </c>
      <c r="B14" s="24"/>
      <c r="C14" s="473"/>
      <c r="D14" s="474"/>
      <c r="E14" s="474"/>
      <c r="F14" s="474"/>
      <c r="G14" s="188"/>
      <c r="H14" s="193"/>
      <c r="I14" s="24"/>
      <c r="J14" s="197"/>
      <c r="K14" s="235"/>
      <c r="L14" s="234"/>
      <c r="M14"/>
      <c r="N14"/>
      <c r="O14"/>
      <c r="P14"/>
      <c r="Q14"/>
      <c r="R14"/>
      <c r="S14"/>
      <c r="T14"/>
      <c r="U14"/>
      <c r="V14"/>
      <c r="W14"/>
      <c r="X14"/>
      <c r="Y14"/>
      <c r="Z14"/>
    </row>
    <row r="15" spans="1:26" s="1" customFormat="1" ht="15" customHeight="1" x14ac:dyDescent="0.2">
      <c r="A15" s="199">
        <f>ROW()</f>
        <v>15</v>
      </c>
      <c r="B15" s="24"/>
      <c r="C15" s="473"/>
      <c r="D15" s="474"/>
      <c r="E15" s="474"/>
      <c r="F15" s="474"/>
      <c r="G15" s="188"/>
      <c r="H15" s="193"/>
      <c r="I15" s="24"/>
      <c r="J15" s="197"/>
      <c r="K15" s="235"/>
      <c r="L15" s="234"/>
      <c r="M15"/>
      <c r="N15"/>
      <c r="O15"/>
      <c r="P15"/>
      <c r="Q15"/>
      <c r="R15"/>
      <c r="S15"/>
      <c r="T15"/>
      <c r="U15"/>
      <c r="V15"/>
      <c r="W15"/>
      <c r="X15"/>
      <c r="Y15"/>
      <c r="Z15"/>
    </row>
    <row r="16" spans="1:26" s="1" customFormat="1" ht="15" customHeight="1" x14ac:dyDescent="0.2">
      <c r="A16" s="199">
        <f>ROW()</f>
        <v>16</v>
      </c>
      <c r="B16" s="24"/>
      <c r="C16" s="473"/>
      <c r="D16" s="474"/>
      <c r="E16" s="474"/>
      <c r="F16" s="474"/>
      <c r="G16" s="188"/>
      <c r="H16" s="193"/>
      <c r="I16" s="24"/>
      <c r="J16" s="197"/>
      <c r="K16" s="235"/>
      <c r="L16" s="234"/>
      <c r="M16"/>
      <c r="N16"/>
      <c r="O16"/>
      <c r="P16"/>
      <c r="Q16"/>
      <c r="R16"/>
      <c r="S16"/>
      <c r="T16"/>
      <c r="U16"/>
      <c r="V16"/>
      <c r="W16"/>
      <c r="X16"/>
      <c r="Y16"/>
      <c r="Z16"/>
    </row>
    <row r="17" spans="1:26" s="1" customFormat="1" ht="15" customHeight="1" x14ac:dyDescent="0.2">
      <c r="A17" s="199">
        <f>ROW()</f>
        <v>17</v>
      </c>
      <c r="B17" s="24"/>
      <c r="C17" s="473"/>
      <c r="D17" s="474"/>
      <c r="E17" s="474"/>
      <c r="F17" s="474"/>
      <c r="G17" s="188"/>
      <c r="H17" s="193"/>
      <c r="I17" s="24"/>
      <c r="J17" s="197"/>
      <c r="K17" s="235"/>
      <c r="L17" s="234"/>
      <c r="M17"/>
      <c r="N17"/>
      <c r="O17"/>
      <c r="P17"/>
      <c r="Q17"/>
      <c r="R17"/>
      <c r="S17"/>
      <c r="T17"/>
      <c r="U17"/>
      <c r="V17"/>
      <c r="W17"/>
      <c r="X17"/>
      <c r="Y17"/>
      <c r="Z17"/>
    </row>
    <row r="18" spans="1:26" ht="15" customHeight="1" x14ac:dyDescent="0.2">
      <c r="A18" s="199">
        <f>ROW()</f>
        <v>18</v>
      </c>
      <c r="B18" s="24"/>
      <c r="C18" s="473"/>
      <c r="D18" s="474"/>
      <c r="E18" s="474"/>
      <c r="F18" s="474"/>
      <c r="G18" s="188"/>
      <c r="H18" s="193"/>
      <c r="I18" s="24"/>
      <c r="J18" s="197"/>
      <c r="K18" s="235"/>
      <c r="L18" s="234"/>
    </row>
    <row r="19" spans="1:26" ht="15" customHeight="1" x14ac:dyDescent="0.2">
      <c r="A19" s="199">
        <f>ROW()</f>
        <v>19</v>
      </c>
      <c r="B19" s="24"/>
      <c r="C19" s="473"/>
      <c r="D19" s="474"/>
      <c r="E19" s="474"/>
      <c r="F19" s="474"/>
      <c r="G19" s="188"/>
      <c r="H19" s="193"/>
      <c r="I19" s="24"/>
      <c r="J19" s="197"/>
      <c r="K19" s="235"/>
      <c r="L19" s="234"/>
    </row>
    <row r="20" spans="1:26" ht="15" customHeight="1" x14ac:dyDescent="0.2">
      <c r="A20" s="199">
        <f>ROW()</f>
        <v>20</v>
      </c>
      <c r="B20" s="24"/>
      <c r="C20" s="473"/>
      <c r="D20" s="474"/>
      <c r="E20" s="474"/>
      <c r="F20" s="474"/>
      <c r="G20" s="188"/>
      <c r="H20" s="193"/>
      <c r="I20" s="24"/>
      <c r="J20" s="197"/>
      <c r="K20" s="235"/>
      <c r="L20" s="234"/>
    </row>
    <row r="21" spans="1:26" ht="15" customHeight="1" x14ac:dyDescent="0.2">
      <c r="A21" s="199">
        <f>ROW()</f>
        <v>21</v>
      </c>
      <c r="B21" s="24"/>
      <c r="C21" s="473"/>
      <c r="D21" s="474"/>
      <c r="E21" s="474"/>
      <c r="F21" s="474"/>
      <c r="G21" s="188"/>
      <c r="H21" s="193"/>
      <c r="I21" s="24"/>
      <c r="J21" s="197"/>
      <c r="K21" s="235"/>
      <c r="L21" s="234"/>
    </row>
    <row r="22" spans="1:26" ht="15" customHeight="1" x14ac:dyDescent="0.2">
      <c r="A22" s="199">
        <f>ROW()</f>
        <v>22</v>
      </c>
      <c r="B22" s="24"/>
      <c r="C22" s="473"/>
      <c r="D22" s="474"/>
      <c r="E22" s="474"/>
      <c r="F22" s="474"/>
      <c r="G22" s="188"/>
      <c r="H22" s="193"/>
      <c r="I22" s="24"/>
      <c r="J22" s="197"/>
      <c r="K22" s="235"/>
      <c r="L22" s="234"/>
    </row>
    <row r="23" spans="1:26" ht="15" customHeight="1" x14ac:dyDescent="0.2">
      <c r="A23" s="199">
        <f>ROW()</f>
        <v>23</v>
      </c>
      <c r="B23" s="24"/>
      <c r="C23" s="473"/>
      <c r="D23" s="474"/>
      <c r="E23" s="474"/>
      <c r="F23" s="474"/>
      <c r="G23" s="188"/>
      <c r="H23" s="193"/>
      <c r="I23" s="24"/>
      <c r="J23" s="197"/>
      <c r="K23" s="235"/>
      <c r="L23" s="234"/>
    </row>
    <row r="24" spans="1:26" ht="15" customHeight="1" x14ac:dyDescent="0.2">
      <c r="A24" s="199">
        <f>ROW()</f>
        <v>24</v>
      </c>
      <c r="B24" s="24"/>
      <c r="C24" s="473"/>
      <c r="D24" s="474"/>
      <c r="E24" s="474"/>
      <c r="F24" s="474"/>
      <c r="G24" s="188"/>
      <c r="H24" s="193"/>
      <c r="I24" s="24"/>
      <c r="J24" s="197"/>
      <c r="K24" s="235"/>
      <c r="L24" s="234"/>
    </row>
    <row r="25" spans="1:26" ht="15" customHeight="1" x14ac:dyDescent="0.2">
      <c r="A25" s="199">
        <f>ROW()</f>
        <v>25</v>
      </c>
      <c r="B25" s="24"/>
      <c r="C25" s="473"/>
      <c r="D25" s="474"/>
      <c r="E25" s="474"/>
      <c r="F25" s="474"/>
      <c r="G25" s="188"/>
      <c r="H25" s="193"/>
      <c r="I25" s="24"/>
      <c r="J25" s="197"/>
      <c r="K25" s="235"/>
      <c r="L25" s="234"/>
    </row>
    <row r="26" spans="1:26" ht="15" customHeight="1" x14ac:dyDescent="0.2">
      <c r="A26" s="199">
        <f>ROW()</f>
        <v>26</v>
      </c>
      <c r="B26" s="24"/>
      <c r="C26" s="473"/>
      <c r="D26" s="474"/>
      <c r="E26" s="474"/>
      <c r="F26" s="474"/>
      <c r="G26" s="188"/>
      <c r="H26" s="193"/>
      <c r="I26" s="24"/>
      <c r="J26" s="197"/>
      <c r="K26" s="235"/>
      <c r="L26" s="234"/>
    </row>
    <row r="27" spans="1:26" ht="15" customHeight="1" x14ac:dyDescent="0.2">
      <c r="A27" s="199">
        <f>ROW()</f>
        <v>27</v>
      </c>
      <c r="B27" s="24"/>
      <c r="C27" s="473"/>
      <c r="D27" s="474"/>
      <c r="E27" s="474"/>
      <c r="F27" s="474"/>
      <c r="G27" s="188"/>
      <c r="H27" s="193"/>
      <c r="I27" s="24"/>
      <c r="J27" s="197"/>
      <c r="K27" s="235"/>
      <c r="L27" s="234"/>
    </row>
    <row r="28" spans="1:26" ht="15" customHeight="1" x14ac:dyDescent="0.2">
      <c r="A28" s="199">
        <f>ROW()</f>
        <v>28</v>
      </c>
      <c r="B28" s="24"/>
      <c r="C28" s="473"/>
      <c r="D28" s="474"/>
      <c r="E28" s="474"/>
      <c r="F28" s="474"/>
      <c r="G28" s="188"/>
      <c r="H28" s="193"/>
      <c r="I28" s="24"/>
      <c r="J28" s="197"/>
      <c r="K28" s="235"/>
      <c r="L28" s="234"/>
    </row>
    <row r="29" spans="1:26" ht="15" customHeight="1" x14ac:dyDescent="0.2">
      <c r="A29" s="199">
        <f>ROW()</f>
        <v>29</v>
      </c>
      <c r="B29" s="24"/>
      <c r="C29" s="473"/>
      <c r="D29" s="474"/>
      <c r="E29" s="474"/>
      <c r="F29" s="474"/>
      <c r="G29" s="188"/>
      <c r="H29" s="193"/>
      <c r="I29" s="24"/>
      <c r="J29" s="197"/>
      <c r="K29" s="235"/>
      <c r="L29" s="234"/>
    </row>
    <row r="30" spans="1:26" ht="15" customHeight="1" x14ac:dyDescent="0.2">
      <c r="A30" s="199">
        <f>ROW()</f>
        <v>30</v>
      </c>
      <c r="B30" s="24"/>
      <c r="C30" s="473"/>
      <c r="D30" s="474"/>
      <c r="E30" s="474"/>
      <c r="F30" s="474"/>
      <c r="G30" s="188"/>
      <c r="H30" s="193"/>
      <c r="I30" s="24"/>
      <c r="J30" s="197"/>
      <c r="K30" s="235"/>
      <c r="L30" s="234"/>
    </row>
    <row r="31" spans="1:26" ht="15" customHeight="1" x14ac:dyDescent="0.2">
      <c r="A31" s="199">
        <f>ROW()</f>
        <v>31</v>
      </c>
      <c r="B31" s="24"/>
      <c r="C31" s="473"/>
      <c r="D31" s="474"/>
      <c r="E31" s="474"/>
      <c r="F31" s="474"/>
      <c r="G31" s="188"/>
      <c r="H31" s="193"/>
      <c r="I31" s="24"/>
      <c r="J31" s="197"/>
      <c r="K31" s="235"/>
      <c r="L31" s="234"/>
    </row>
    <row r="32" spans="1:26" ht="15" customHeight="1" x14ac:dyDescent="0.2">
      <c r="A32" s="199">
        <f>ROW()</f>
        <v>32</v>
      </c>
      <c r="B32" s="24"/>
      <c r="C32" s="473"/>
      <c r="D32" s="474"/>
      <c r="E32" s="474"/>
      <c r="F32" s="474"/>
      <c r="G32" s="188"/>
      <c r="H32" s="193"/>
      <c r="I32" s="24"/>
      <c r="J32" s="197"/>
      <c r="K32" s="235"/>
      <c r="L32" s="234"/>
    </row>
    <row r="33" spans="1:12" ht="15" customHeight="1" x14ac:dyDescent="0.2">
      <c r="A33" s="199">
        <f>ROW()</f>
        <v>33</v>
      </c>
      <c r="B33" s="24"/>
      <c r="C33" s="473"/>
      <c r="D33" s="474"/>
      <c r="E33" s="474"/>
      <c r="F33" s="474"/>
      <c r="G33" s="188"/>
      <c r="H33" s="193"/>
      <c r="I33" s="24"/>
      <c r="J33" s="197"/>
      <c r="K33" s="235"/>
      <c r="L33" s="234"/>
    </row>
    <row r="34" spans="1:12" ht="15" customHeight="1" x14ac:dyDescent="0.2">
      <c r="A34" s="199">
        <f>ROW()</f>
        <v>34</v>
      </c>
      <c r="B34" s="24"/>
      <c r="C34" s="473"/>
      <c r="D34" s="474"/>
      <c r="E34" s="474"/>
      <c r="F34" s="474"/>
      <c r="G34" s="188"/>
      <c r="H34" s="193"/>
      <c r="I34" s="24"/>
      <c r="J34" s="197"/>
      <c r="K34" s="235"/>
      <c r="L34" s="234"/>
    </row>
    <row r="35" spans="1:12" ht="15" customHeight="1" x14ac:dyDescent="0.2">
      <c r="A35" s="199">
        <f>ROW()</f>
        <v>35</v>
      </c>
      <c r="B35" s="24"/>
      <c r="C35" s="473"/>
      <c r="D35" s="474"/>
      <c r="E35" s="474"/>
      <c r="F35" s="474"/>
      <c r="G35" s="188"/>
      <c r="H35" s="193"/>
      <c r="I35" s="24"/>
      <c r="J35" s="197"/>
      <c r="K35" s="235"/>
      <c r="L35" s="234"/>
    </row>
    <row r="36" spans="1:12" ht="15" customHeight="1" x14ac:dyDescent="0.2">
      <c r="A36" s="199">
        <f>ROW()</f>
        <v>36</v>
      </c>
      <c r="B36" s="24"/>
      <c r="C36" s="473"/>
      <c r="D36" s="474"/>
      <c r="E36" s="474"/>
      <c r="F36" s="474"/>
      <c r="G36" s="188"/>
      <c r="H36" s="193"/>
      <c r="I36" s="24"/>
      <c r="J36" s="197"/>
      <c r="K36" s="235"/>
      <c r="L36" s="234"/>
    </row>
    <row r="37" spans="1:12" ht="15" customHeight="1" x14ac:dyDescent="0.2">
      <c r="A37" s="199">
        <f>ROW()</f>
        <v>37</v>
      </c>
      <c r="B37" s="24"/>
      <c r="C37" s="473"/>
      <c r="D37" s="474"/>
      <c r="E37" s="474"/>
      <c r="F37" s="474"/>
      <c r="G37" s="188"/>
      <c r="H37" s="193"/>
      <c r="I37" s="24"/>
      <c r="J37" s="197"/>
      <c r="K37" s="235"/>
      <c r="L37" s="234"/>
    </row>
    <row r="38" spans="1:12" ht="15" customHeight="1" x14ac:dyDescent="0.2">
      <c r="A38" s="199">
        <f>ROW()</f>
        <v>38</v>
      </c>
      <c r="B38" s="24"/>
      <c r="C38" s="473"/>
      <c r="D38" s="474"/>
      <c r="E38" s="474"/>
      <c r="F38" s="474"/>
      <c r="G38" s="188"/>
      <c r="H38" s="193"/>
      <c r="I38" s="24"/>
      <c r="J38" s="197"/>
      <c r="K38" s="235"/>
      <c r="L38" s="234"/>
    </row>
    <row r="39" spans="1:12" ht="15" customHeight="1" x14ac:dyDescent="0.2">
      <c r="A39" s="199">
        <f>ROW()</f>
        <v>39</v>
      </c>
      <c r="B39" s="24"/>
      <c r="C39" s="473"/>
      <c r="D39" s="474"/>
      <c r="E39" s="474"/>
      <c r="F39" s="474"/>
      <c r="G39" s="188"/>
      <c r="H39" s="193"/>
      <c r="I39" s="24"/>
      <c r="J39" s="197"/>
      <c r="K39" s="235"/>
      <c r="L39" s="234"/>
    </row>
    <row r="40" spans="1:12" ht="15" customHeight="1" x14ac:dyDescent="0.2">
      <c r="A40" s="199">
        <f>ROW()</f>
        <v>40</v>
      </c>
      <c r="B40" s="24"/>
      <c r="C40" s="473"/>
      <c r="D40" s="474"/>
      <c r="E40" s="474"/>
      <c r="F40" s="474"/>
      <c r="G40" s="188"/>
      <c r="H40" s="193"/>
      <c r="I40" s="24"/>
      <c r="J40" s="197"/>
      <c r="K40" s="235"/>
      <c r="L40" s="234"/>
    </row>
    <row r="41" spans="1:12" ht="15" customHeight="1" x14ac:dyDescent="0.2">
      <c r="A41" s="199">
        <f>ROW()</f>
        <v>41</v>
      </c>
      <c r="B41" s="24"/>
      <c r="C41" s="473"/>
      <c r="D41" s="474"/>
      <c r="E41" s="474"/>
      <c r="F41" s="474"/>
      <c r="G41" s="188"/>
      <c r="H41" s="193"/>
      <c r="I41" s="24"/>
      <c r="J41" s="197"/>
      <c r="K41" s="235"/>
      <c r="L41" s="234"/>
    </row>
    <row r="42" spans="1:12" ht="15" customHeight="1" x14ac:dyDescent="0.2">
      <c r="A42" s="199">
        <f>ROW()</f>
        <v>42</v>
      </c>
      <c r="B42" s="24"/>
      <c r="C42" s="473"/>
      <c r="D42" s="474"/>
      <c r="E42" s="474"/>
      <c r="F42" s="474"/>
      <c r="G42" s="188"/>
      <c r="H42" s="193"/>
      <c r="I42" s="24"/>
      <c r="J42" s="197"/>
      <c r="K42" s="235"/>
      <c r="L42" s="234"/>
    </row>
    <row r="43" spans="1:12" ht="15" customHeight="1" x14ac:dyDescent="0.2">
      <c r="A43" s="199">
        <f>ROW()</f>
        <v>43</v>
      </c>
      <c r="B43" s="24"/>
      <c r="C43" s="473"/>
      <c r="D43" s="474"/>
      <c r="E43" s="474"/>
      <c r="F43" s="474"/>
      <c r="G43" s="188"/>
      <c r="H43" s="193"/>
      <c r="I43" s="24"/>
      <c r="J43" s="197"/>
      <c r="K43" s="235"/>
      <c r="L43" s="234"/>
    </row>
    <row r="44" spans="1:12" ht="15" customHeight="1" x14ac:dyDescent="0.2">
      <c r="A44" s="199">
        <f>ROW()</f>
        <v>44</v>
      </c>
      <c r="B44" s="24"/>
      <c r="C44" s="473"/>
      <c r="D44" s="474"/>
      <c r="E44" s="474"/>
      <c r="F44" s="474"/>
      <c r="G44" s="188"/>
      <c r="H44" s="193"/>
      <c r="I44" s="24"/>
      <c r="J44" s="197"/>
      <c r="K44" s="235"/>
      <c r="L44" s="234"/>
    </row>
    <row r="45" spans="1:12" ht="15" customHeight="1" x14ac:dyDescent="0.2">
      <c r="A45" s="199">
        <f>ROW()</f>
        <v>45</v>
      </c>
      <c r="B45" s="24"/>
      <c r="C45" s="473"/>
      <c r="D45" s="474"/>
      <c r="E45" s="474"/>
      <c r="F45" s="474"/>
      <c r="G45" s="188"/>
      <c r="H45" s="193"/>
      <c r="I45" s="24"/>
      <c r="J45" s="197"/>
      <c r="K45" s="235"/>
      <c r="L45" s="234"/>
    </row>
    <row r="46" spans="1:12" ht="15" customHeight="1" x14ac:dyDescent="0.2">
      <c r="A46" s="199">
        <f>ROW()</f>
        <v>46</v>
      </c>
      <c r="B46" s="24"/>
      <c r="C46" s="473"/>
      <c r="D46" s="474"/>
      <c r="E46" s="474"/>
      <c r="F46" s="474"/>
      <c r="G46" s="188"/>
      <c r="H46" s="193"/>
      <c r="I46" s="24"/>
      <c r="J46" s="197"/>
      <c r="K46" s="235"/>
      <c r="L46" s="234"/>
    </row>
    <row r="47" spans="1:12" ht="15" customHeight="1" x14ac:dyDescent="0.2">
      <c r="A47" s="199">
        <f>ROW()</f>
        <v>47</v>
      </c>
      <c r="B47" s="24"/>
      <c r="C47" s="473"/>
      <c r="D47" s="474"/>
      <c r="E47" s="474"/>
      <c r="F47" s="474"/>
      <c r="G47" s="188"/>
      <c r="H47" s="193"/>
      <c r="I47" s="24"/>
      <c r="J47" s="197"/>
      <c r="K47" s="235"/>
      <c r="L47" s="234"/>
    </row>
    <row r="48" spans="1:12" ht="15" customHeight="1" x14ac:dyDescent="0.2">
      <c r="A48" s="199">
        <f>ROW()</f>
        <v>48</v>
      </c>
      <c r="B48" s="24"/>
      <c r="C48" s="473"/>
      <c r="D48" s="474"/>
      <c r="E48" s="474"/>
      <c r="F48" s="474"/>
      <c r="G48" s="188"/>
      <c r="H48" s="193"/>
      <c r="I48" s="24"/>
      <c r="J48" s="197"/>
      <c r="K48" s="235"/>
      <c r="L48" s="234"/>
    </row>
    <row r="49" spans="1:26" ht="15" customHeight="1" x14ac:dyDescent="0.2">
      <c r="A49" s="199">
        <f>ROW()</f>
        <v>49</v>
      </c>
      <c r="B49" s="24"/>
      <c r="C49" s="473"/>
      <c r="D49" s="474"/>
      <c r="E49" s="474"/>
      <c r="F49" s="474"/>
      <c r="G49" s="188"/>
      <c r="H49" s="193"/>
      <c r="I49" s="24"/>
      <c r="J49" s="197"/>
      <c r="K49" s="235"/>
      <c r="L49" s="234"/>
    </row>
    <row r="50" spans="1:26" ht="15" customHeight="1" x14ac:dyDescent="0.2">
      <c r="A50" s="199">
        <f>ROW()</f>
        <v>50</v>
      </c>
      <c r="B50" s="24"/>
      <c r="C50" s="473"/>
      <c r="D50" s="474"/>
      <c r="E50" s="474"/>
      <c r="F50" s="474"/>
      <c r="G50" s="188"/>
      <c r="H50" s="193"/>
      <c r="I50" s="24"/>
      <c r="J50" s="197"/>
      <c r="K50" s="235"/>
      <c r="L50" s="234"/>
    </row>
    <row r="51" spans="1:26" ht="15" customHeight="1" x14ac:dyDescent="0.2">
      <c r="A51" s="199">
        <f>ROW()</f>
        <v>51</v>
      </c>
      <c r="B51" s="24"/>
      <c r="C51" s="473"/>
      <c r="D51" s="474"/>
      <c r="E51" s="474"/>
      <c r="F51" s="474"/>
      <c r="G51" s="188"/>
      <c r="H51" s="193"/>
      <c r="I51" s="24"/>
      <c r="J51" s="197"/>
      <c r="K51" s="235"/>
      <c r="L51" s="234"/>
    </row>
    <row r="52" spans="1:26" ht="15" customHeight="1" thickBot="1" x14ac:dyDescent="0.25">
      <c r="A52" s="199">
        <f>ROW()</f>
        <v>52</v>
      </c>
      <c r="B52" s="24"/>
      <c r="C52" s="475"/>
      <c r="D52" s="476"/>
      <c r="E52" s="476"/>
      <c r="F52" s="476"/>
      <c r="G52" s="188"/>
      <c r="H52" s="193"/>
      <c r="I52" s="24"/>
      <c r="J52" s="197"/>
      <c r="K52" s="235"/>
      <c r="L52" s="234"/>
    </row>
    <row r="53" spans="1:26" ht="15" customHeight="1" thickBot="1" x14ac:dyDescent="0.25">
      <c r="A53" s="199">
        <f>ROW()</f>
        <v>53</v>
      </c>
      <c r="B53" s="24"/>
      <c r="C53" s="83" t="s">
        <v>193</v>
      </c>
      <c r="D53" s="24"/>
      <c r="E53" s="24"/>
      <c r="F53" s="24"/>
      <c r="G53" s="24"/>
      <c r="H53" s="84">
        <f>SUM(H10:H52)</f>
        <v>0</v>
      </c>
      <c r="I53" s="24"/>
      <c r="J53" s="84">
        <f>SUM(J10:J52)</f>
        <v>0</v>
      </c>
      <c r="K53" s="235"/>
      <c r="L53" s="234"/>
    </row>
    <row r="54" spans="1:26" ht="12.75" customHeight="1" x14ac:dyDescent="0.2">
      <c r="A54" s="200">
        <f>ROW()</f>
        <v>54</v>
      </c>
      <c r="B54" s="39"/>
      <c r="C54" s="39"/>
      <c r="D54" s="39"/>
      <c r="E54" s="39"/>
      <c r="F54" s="39"/>
      <c r="G54" s="39"/>
      <c r="H54" s="39"/>
      <c r="I54" s="39"/>
      <c r="J54" s="39"/>
      <c r="K54" s="236" t="s">
        <v>576</v>
      </c>
      <c r="L54" s="234"/>
    </row>
    <row r="55" spans="1:26" ht="12.75" customHeight="1" x14ac:dyDescent="0.2"/>
    <row r="56" spans="1:26" s="10" customFormat="1" ht="12.75" customHeight="1" x14ac:dyDescent="0.2">
      <c r="A56" s="15"/>
      <c r="B56" s="16"/>
      <c r="C56" s="16"/>
      <c r="D56" s="16"/>
      <c r="E56" s="16"/>
      <c r="F56" s="16"/>
      <c r="G56" s="16"/>
      <c r="H56" s="16"/>
      <c r="I56" s="16"/>
      <c r="J56" s="16"/>
      <c r="K56" s="233"/>
      <c r="L56" s="234"/>
      <c r="M56"/>
      <c r="N56"/>
      <c r="O56"/>
      <c r="P56"/>
      <c r="Q56"/>
      <c r="R56"/>
      <c r="S56"/>
      <c r="T56"/>
      <c r="U56"/>
      <c r="V56"/>
      <c r="W56"/>
      <c r="X56"/>
      <c r="Y56"/>
      <c r="Z56"/>
    </row>
    <row r="57" spans="1:26" s="10" customFormat="1" ht="16.5" customHeight="1" x14ac:dyDescent="0.25">
      <c r="A57" s="56"/>
      <c r="B57" s="57"/>
      <c r="C57" s="57"/>
      <c r="D57" s="57"/>
      <c r="E57" s="177" t="s">
        <v>191</v>
      </c>
      <c r="F57" s="379" t="str">
        <f>IF(NOT(ISBLANK('Annual CoverSheet'!$C$8)),'Annual CoverSheet'!$C$8,"")</f>
        <v>Airport Company</v>
      </c>
      <c r="G57" s="379"/>
      <c r="H57" s="379"/>
      <c r="I57" s="379"/>
      <c r="J57" s="379"/>
      <c r="K57" s="192"/>
      <c r="L57" s="234"/>
      <c r="M57"/>
      <c r="N57"/>
      <c r="O57"/>
      <c r="P57"/>
      <c r="Q57"/>
      <c r="R57"/>
      <c r="S57"/>
      <c r="T57"/>
      <c r="U57"/>
      <c r="V57"/>
      <c r="W57"/>
      <c r="X57"/>
      <c r="Y57"/>
      <c r="Z57"/>
    </row>
    <row r="58" spans="1:26" s="10" customFormat="1" ht="16.5" customHeight="1" x14ac:dyDescent="0.25">
      <c r="A58" s="56"/>
      <c r="B58" s="57"/>
      <c r="C58" s="57"/>
      <c r="D58" s="57"/>
      <c r="E58" s="177" t="s">
        <v>192</v>
      </c>
      <c r="F58" s="380">
        <f>IF(ISNUMBER('Annual CoverSheet'!$C$12),'Annual CoverSheet'!$C$12,"")</f>
        <v>40633</v>
      </c>
      <c r="G58" s="380"/>
      <c r="H58" s="380"/>
      <c r="I58" s="380"/>
      <c r="J58" s="380"/>
      <c r="K58" s="192"/>
      <c r="L58" s="234"/>
      <c r="M58"/>
      <c r="N58"/>
      <c r="O58"/>
      <c r="P58"/>
      <c r="Q58"/>
      <c r="R58"/>
      <c r="S58"/>
      <c r="T58"/>
      <c r="U58"/>
      <c r="V58"/>
      <c r="W58"/>
      <c r="X58"/>
      <c r="Y58"/>
      <c r="Z58"/>
    </row>
    <row r="59" spans="1:26" s="3" customFormat="1" ht="20.25" customHeight="1" x14ac:dyDescent="0.25">
      <c r="A59" s="182" t="s">
        <v>404</v>
      </c>
      <c r="B59" s="19"/>
      <c r="C59" s="19"/>
      <c r="D59" s="19"/>
      <c r="E59" s="19"/>
      <c r="F59" s="19"/>
      <c r="G59" s="19"/>
      <c r="H59" s="19"/>
      <c r="I59" s="19"/>
      <c r="J59" s="19"/>
      <c r="K59" s="191"/>
      <c r="L59" s="234"/>
      <c r="M59"/>
      <c r="N59"/>
      <c r="O59"/>
      <c r="P59"/>
      <c r="Q59"/>
      <c r="R59"/>
      <c r="S59"/>
      <c r="T59"/>
      <c r="U59"/>
      <c r="V59"/>
      <c r="W59"/>
      <c r="X59"/>
      <c r="Y59"/>
      <c r="Z59"/>
    </row>
    <row r="60" spans="1:26" s="10" customFormat="1" ht="12.75" customHeight="1" x14ac:dyDescent="0.2">
      <c r="A60" s="198" t="s">
        <v>589</v>
      </c>
      <c r="B60" s="22" t="s">
        <v>686</v>
      </c>
      <c r="C60" s="57"/>
      <c r="D60" s="57"/>
      <c r="E60" s="57"/>
      <c r="F60" s="57"/>
      <c r="G60" s="57"/>
      <c r="H60" s="57"/>
      <c r="I60" s="57"/>
      <c r="J60" s="57"/>
      <c r="K60" s="192"/>
      <c r="L60" s="234"/>
      <c r="M60"/>
      <c r="N60"/>
      <c r="O60"/>
      <c r="P60"/>
      <c r="Q60"/>
      <c r="R60"/>
      <c r="S60"/>
      <c r="T60"/>
      <c r="U60"/>
      <c r="V60"/>
      <c r="W60"/>
      <c r="X60"/>
      <c r="Y60"/>
      <c r="Z60"/>
    </row>
    <row r="61" spans="1:26" ht="30" customHeight="1" x14ac:dyDescent="0.2">
      <c r="A61" s="199">
        <f>ROW()</f>
        <v>61</v>
      </c>
      <c r="B61" s="24"/>
      <c r="C61" s="479" t="s">
        <v>418</v>
      </c>
      <c r="D61" s="415"/>
      <c r="E61" s="415"/>
      <c r="F61" s="415"/>
      <c r="G61" s="415"/>
      <c r="H61" s="415"/>
      <c r="I61" s="415"/>
      <c r="J61" s="415"/>
      <c r="K61" s="235"/>
      <c r="L61" s="234"/>
    </row>
    <row r="62" spans="1:26" s="3" customFormat="1" ht="15" customHeight="1" x14ac:dyDescent="0.2">
      <c r="A62" s="199">
        <f>ROW()</f>
        <v>62</v>
      </c>
      <c r="B62" s="24"/>
      <c r="C62" s="172" t="s">
        <v>1</v>
      </c>
      <c r="D62" s="24"/>
      <c r="E62" s="24"/>
      <c r="F62" s="24"/>
      <c r="G62" s="24"/>
      <c r="H62" s="24"/>
      <c r="I62" s="24"/>
      <c r="J62" s="24"/>
      <c r="K62" s="235"/>
      <c r="L62" s="234"/>
      <c r="M62"/>
      <c r="N62"/>
      <c r="O62"/>
      <c r="P62"/>
      <c r="Q62"/>
      <c r="R62"/>
      <c r="S62"/>
      <c r="T62"/>
      <c r="U62"/>
      <c r="V62"/>
      <c r="W62"/>
      <c r="X62"/>
      <c r="Y62"/>
      <c r="Z62"/>
    </row>
    <row r="63" spans="1:26" s="3" customFormat="1" ht="25.5" x14ac:dyDescent="0.2">
      <c r="A63" s="199">
        <f>ROW()</f>
        <v>63</v>
      </c>
      <c r="B63" s="24"/>
      <c r="C63" s="81" t="s">
        <v>235</v>
      </c>
      <c r="D63" s="81"/>
      <c r="E63" s="24"/>
      <c r="F63" s="24"/>
      <c r="G63" s="24"/>
      <c r="H63" s="42" t="s">
        <v>76</v>
      </c>
      <c r="I63" s="24"/>
      <c r="J63" s="42" t="s">
        <v>151</v>
      </c>
      <c r="K63" s="235"/>
      <c r="L63" s="234"/>
      <c r="M63"/>
      <c r="N63"/>
      <c r="O63"/>
      <c r="P63"/>
      <c r="Q63"/>
      <c r="R63"/>
      <c r="S63"/>
      <c r="T63"/>
      <c r="U63"/>
      <c r="V63"/>
      <c r="W63"/>
      <c r="X63"/>
      <c r="Y63"/>
      <c r="Z63"/>
    </row>
    <row r="64" spans="1:26" ht="15" customHeight="1" x14ac:dyDescent="0.2">
      <c r="A64" s="199">
        <f>ROW()</f>
        <v>64</v>
      </c>
      <c r="B64" s="24"/>
      <c r="C64" s="473"/>
      <c r="D64" s="474"/>
      <c r="E64" s="474"/>
      <c r="F64" s="474"/>
      <c r="G64" s="82"/>
      <c r="H64" s="193"/>
      <c r="I64" s="24"/>
      <c r="J64" s="197"/>
      <c r="K64" s="235"/>
      <c r="L64" s="234"/>
    </row>
    <row r="65" spans="1:12" ht="15" customHeight="1" x14ac:dyDescent="0.2">
      <c r="A65" s="199">
        <f>ROW()</f>
        <v>65</v>
      </c>
      <c r="B65" s="24"/>
      <c r="C65" s="473"/>
      <c r="D65" s="474"/>
      <c r="E65" s="474"/>
      <c r="F65" s="474"/>
      <c r="G65" s="82"/>
      <c r="H65" s="193"/>
      <c r="I65" s="24"/>
      <c r="J65" s="197"/>
      <c r="K65" s="235"/>
      <c r="L65" s="234"/>
    </row>
    <row r="66" spans="1:12" ht="15" customHeight="1" x14ac:dyDescent="0.2">
      <c r="A66" s="199">
        <f>ROW()</f>
        <v>66</v>
      </c>
      <c r="B66" s="24"/>
      <c r="C66" s="473"/>
      <c r="D66" s="474"/>
      <c r="E66" s="474"/>
      <c r="F66" s="474"/>
      <c r="G66" s="82"/>
      <c r="H66" s="193"/>
      <c r="I66" s="24"/>
      <c r="J66" s="197"/>
      <c r="K66" s="235"/>
      <c r="L66" s="234"/>
    </row>
    <row r="67" spans="1:12" ht="15" customHeight="1" x14ac:dyDescent="0.2">
      <c r="A67" s="199">
        <f>ROW()</f>
        <v>67</v>
      </c>
      <c r="B67" s="24"/>
      <c r="C67" s="473"/>
      <c r="D67" s="474"/>
      <c r="E67" s="474"/>
      <c r="F67" s="474"/>
      <c r="G67" s="82"/>
      <c r="H67" s="193"/>
      <c r="I67" s="24"/>
      <c r="J67" s="197"/>
      <c r="K67" s="235"/>
      <c r="L67" s="234"/>
    </row>
    <row r="68" spans="1:12" ht="15" customHeight="1" x14ac:dyDescent="0.2">
      <c r="A68" s="199">
        <f>ROW()</f>
        <v>68</v>
      </c>
      <c r="B68" s="24"/>
      <c r="C68" s="473"/>
      <c r="D68" s="474"/>
      <c r="E68" s="474"/>
      <c r="F68" s="474"/>
      <c r="G68" s="82"/>
      <c r="H68" s="193"/>
      <c r="I68" s="24"/>
      <c r="J68" s="197"/>
      <c r="K68" s="235"/>
      <c r="L68" s="234"/>
    </row>
    <row r="69" spans="1:12" ht="15" customHeight="1" x14ac:dyDescent="0.2">
      <c r="A69" s="199">
        <f>ROW()</f>
        <v>69</v>
      </c>
      <c r="B69" s="24"/>
      <c r="C69" s="473"/>
      <c r="D69" s="474"/>
      <c r="E69" s="474"/>
      <c r="F69" s="474"/>
      <c r="G69" s="82"/>
      <c r="H69" s="193"/>
      <c r="I69" s="24"/>
      <c r="J69" s="197"/>
      <c r="K69" s="235"/>
      <c r="L69" s="234"/>
    </row>
    <row r="70" spans="1:12" ht="15" customHeight="1" x14ac:dyDescent="0.2">
      <c r="A70" s="199">
        <f>ROW()</f>
        <v>70</v>
      </c>
      <c r="B70" s="24"/>
      <c r="C70" s="473"/>
      <c r="D70" s="474"/>
      <c r="E70" s="474"/>
      <c r="F70" s="474"/>
      <c r="G70" s="82"/>
      <c r="H70" s="193"/>
      <c r="I70" s="24"/>
      <c r="J70" s="197"/>
      <c r="K70" s="235"/>
      <c r="L70" s="234"/>
    </row>
    <row r="71" spans="1:12" ht="15" customHeight="1" x14ac:dyDescent="0.2">
      <c r="A71" s="199">
        <f>ROW()</f>
        <v>71</v>
      </c>
      <c r="B71" s="24"/>
      <c r="C71" s="473"/>
      <c r="D71" s="474"/>
      <c r="E71" s="474"/>
      <c r="F71" s="474"/>
      <c r="G71" s="82"/>
      <c r="H71" s="193"/>
      <c r="I71" s="24"/>
      <c r="J71" s="197"/>
      <c r="K71" s="235"/>
      <c r="L71" s="234"/>
    </row>
    <row r="72" spans="1:12" ht="15" customHeight="1" x14ac:dyDescent="0.2">
      <c r="A72" s="199">
        <f>ROW()</f>
        <v>72</v>
      </c>
      <c r="B72" s="24"/>
      <c r="C72" s="473"/>
      <c r="D72" s="474"/>
      <c r="E72" s="474"/>
      <c r="F72" s="474"/>
      <c r="G72" s="82"/>
      <c r="H72" s="193"/>
      <c r="I72" s="24"/>
      <c r="J72" s="197"/>
      <c r="K72" s="235"/>
      <c r="L72" s="234"/>
    </row>
    <row r="73" spans="1:12" ht="15" customHeight="1" x14ac:dyDescent="0.2">
      <c r="A73" s="199">
        <f>ROW()</f>
        <v>73</v>
      </c>
      <c r="B73" s="24"/>
      <c r="C73" s="473"/>
      <c r="D73" s="474"/>
      <c r="E73" s="474"/>
      <c r="F73" s="474"/>
      <c r="G73" s="82"/>
      <c r="H73" s="193"/>
      <c r="I73" s="24"/>
      <c r="J73" s="197"/>
      <c r="K73" s="235"/>
      <c r="L73" s="234"/>
    </row>
    <row r="74" spans="1:12" ht="15" customHeight="1" x14ac:dyDescent="0.2">
      <c r="A74" s="199">
        <f>ROW()</f>
        <v>74</v>
      </c>
      <c r="B74" s="24"/>
      <c r="C74" s="473"/>
      <c r="D74" s="474"/>
      <c r="E74" s="474"/>
      <c r="F74" s="474"/>
      <c r="G74" s="82"/>
      <c r="H74" s="193"/>
      <c r="I74" s="24"/>
      <c r="J74" s="197"/>
      <c r="K74" s="235"/>
      <c r="L74" s="234"/>
    </row>
    <row r="75" spans="1:12" ht="15" customHeight="1" x14ac:dyDescent="0.2">
      <c r="A75" s="199">
        <f>ROW()</f>
        <v>75</v>
      </c>
      <c r="B75" s="24"/>
      <c r="C75" s="473"/>
      <c r="D75" s="474"/>
      <c r="E75" s="474"/>
      <c r="F75" s="474"/>
      <c r="G75" s="82"/>
      <c r="H75" s="193"/>
      <c r="I75" s="24"/>
      <c r="J75" s="197"/>
      <c r="K75" s="235"/>
      <c r="L75" s="234"/>
    </row>
    <row r="76" spans="1:12" ht="15" customHeight="1" x14ac:dyDescent="0.2">
      <c r="A76" s="199">
        <f>ROW()</f>
        <v>76</v>
      </c>
      <c r="B76" s="24"/>
      <c r="C76" s="473"/>
      <c r="D76" s="474"/>
      <c r="E76" s="474"/>
      <c r="F76" s="474"/>
      <c r="G76" s="82"/>
      <c r="H76" s="193"/>
      <c r="I76" s="24"/>
      <c r="J76" s="197"/>
      <c r="K76" s="235"/>
      <c r="L76" s="234"/>
    </row>
    <row r="77" spans="1:12" ht="15" customHeight="1" x14ac:dyDescent="0.2">
      <c r="A77" s="199">
        <f>ROW()</f>
        <v>77</v>
      </c>
      <c r="B77" s="24"/>
      <c r="C77" s="473"/>
      <c r="D77" s="474"/>
      <c r="E77" s="474"/>
      <c r="F77" s="474"/>
      <c r="G77" s="82"/>
      <c r="H77" s="193"/>
      <c r="I77" s="24"/>
      <c r="J77" s="197"/>
      <c r="K77" s="235"/>
      <c r="L77" s="234"/>
    </row>
    <row r="78" spans="1:12" ht="15" customHeight="1" x14ac:dyDescent="0.2">
      <c r="A78" s="199">
        <f>ROW()</f>
        <v>78</v>
      </c>
      <c r="B78" s="24"/>
      <c r="C78" s="473"/>
      <c r="D78" s="474"/>
      <c r="E78" s="474"/>
      <c r="F78" s="474"/>
      <c r="G78" s="82"/>
      <c r="H78" s="193"/>
      <c r="I78" s="24"/>
      <c r="J78" s="197"/>
      <c r="K78" s="235"/>
      <c r="L78" s="234"/>
    </row>
    <row r="79" spans="1:12" ht="15" customHeight="1" x14ac:dyDescent="0.2">
      <c r="A79" s="199">
        <f>ROW()</f>
        <v>79</v>
      </c>
      <c r="B79" s="24"/>
      <c r="C79" s="473"/>
      <c r="D79" s="474"/>
      <c r="E79" s="474"/>
      <c r="F79" s="474"/>
      <c r="G79" s="82"/>
      <c r="H79" s="193"/>
      <c r="I79" s="24"/>
      <c r="J79" s="197"/>
      <c r="K79" s="235"/>
      <c r="L79" s="234"/>
    </row>
    <row r="80" spans="1:12" ht="15" customHeight="1" x14ac:dyDescent="0.2">
      <c r="A80" s="199">
        <f>ROW()</f>
        <v>80</v>
      </c>
      <c r="B80" s="24"/>
      <c r="C80" s="473"/>
      <c r="D80" s="474"/>
      <c r="E80" s="474"/>
      <c r="F80" s="474"/>
      <c r="G80" s="82"/>
      <c r="H80" s="193"/>
      <c r="I80" s="24"/>
      <c r="J80" s="197"/>
      <c r="K80" s="235"/>
      <c r="L80" s="234"/>
    </row>
    <row r="81" spans="1:26" ht="15" customHeight="1" x14ac:dyDescent="0.2">
      <c r="A81" s="199">
        <f>ROW()</f>
        <v>81</v>
      </c>
      <c r="B81" s="24"/>
      <c r="C81" s="473"/>
      <c r="D81" s="474"/>
      <c r="E81" s="474"/>
      <c r="F81" s="474"/>
      <c r="G81" s="82"/>
      <c r="H81" s="193"/>
      <c r="I81" s="24"/>
      <c r="J81" s="197"/>
      <c r="K81" s="235"/>
      <c r="L81" s="234"/>
    </row>
    <row r="82" spans="1:26" ht="15" customHeight="1" x14ac:dyDescent="0.2">
      <c r="A82" s="199">
        <f>ROW()</f>
        <v>82</v>
      </c>
      <c r="B82" s="24"/>
      <c r="C82" s="473"/>
      <c r="D82" s="474"/>
      <c r="E82" s="474"/>
      <c r="F82" s="474"/>
      <c r="G82" s="82"/>
      <c r="H82" s="193"/>
      <c r="I82" s="24"/>
      <c r="J82" s="197"/>
      <c r="K82" s="235"/>
      <c r="L82" s="234"/>
    </row>
    <row r="83" spans="1:26" ht="15" customHeight="1" x14ac:dyDescent="0.2">
      <c r="A83" s="199">
        <f>ROW()</f>
        <v>83</v>
      </c>
      <c r="B83" s="24"/>
      <c r="C83" s="473"/>
      <c r="D83" s="474"/>
      <c r="E83" s="474"/>
      <c r="F83" s="474"/>
      <c r="G83" s="82"/>
      <c r="H83" s="193"/>
      <c r="I83" s="24"/>
      <c r="J83" s="197"/>
      <c r="K83" s="235"/>
      <c r="L83" s="234"/>
    </row>
    <row r="84" spans="1:26" ht="15" customHeight="1" x14ac:dyDescent="0.2">
      <c r="A84" s="199">
        <f>ROW()</f>
        <v>84</v>
      </c>
      <c r="B84" s="24"/>
      <c r="C84" s="473"/>
      <c r="D84" s="474"/>
      <c r="E84" s="474"/>
      <c r="F84" s="474"/>
      <c r="G84" s="82"/>
      <c r="H84" s="193"/>
      <c r="I84" s="24"/>
      <c r="J84" s="197"/>
      <c r="K84" s="235"/>
      <c r="L84" s="234"/>
    </row>
    <row r="85" spans="1:26" ht="15" customHeight="1" x14ac:dyDescent="0.2">
      <c r="A85" s="199">
        <f>ROW()</f>
        <v>85</v>
      </c>
      <c r="B85" s="24"/>
      <c r="C85" s="473"/>
      <c r="D85" s="474"/>
      <c r="E85" s="474"/>
      <c r="F85" s="474"/>
      <c r="G85" s="82"/>
      <c r="H85" s="193"/>
      <c r="I85" s="24"/>
      <c r="J85" s="197"/>
      <c r="K85" s="235"/>
      <c r="L85" s="234"/>
    </row>
    <row r="86" spans="1:26" ht="15" customHeight="1" x14ac:dyDescent="0.2">
      <c r="A86" s="199">
        <f>ROW()</f>
        <v>86</v>
      </c>
      <c r="B86" s="24"/>
      <c r="C86" s="473"/>
      <c r="D86" s="474"/>
      <c r="E86" s="474"/>
      <c r="F86" s="474"/>
      <c r="G86" s="82"/>
      <c r="H86" s="193"/>
      <c r="I86" s="24"/>
      <c r="J86" s="197"/>
      <c r="K86" s="235"/>
      <c r="L86" s="234"/>
    </row>
    <row r="87" spans="1:26" ht="15" customHeight="1" thickBot="1" x14ac:dyDescent="0.25">
      <c r="A87" s="199">
        <f>ROW()</f>
        <v>87</v>
      </c>
      <c r="B87" s="24"/>
      <c r="C87" s="475"/>
      <c r="D87" s="476"/>
      <c r="E87" s="476"/>
      <c r="F87" s="477"/>
      <c r="G87" s="82"/>
      <c r="H87" s="193"/>
      <c r="I87" s="24"/>
      <c r="J87" s="197"/>
      <c r="K87" s="235"/>
      <c r="L87" s="234"/>
    </row>
    <row r="88" spans="1:26" ht="15" customHeight="1" thickBot="1" x14ac:dyDescent="0.25">
      <c r="A88" s="199">
        <f>ROW()</f>
        <v>88</v>
      </c>
      <c r="B88" s="24"/>
      <c r="C88" s="83" t="s">
        <v>193</v>
      </c>
      <c r="D88" s="24"/>
      <c r="E88" s="24"/>
      <c r="F88" s="24"/>
      <c r="G88" s="24"/>
      <c r="H88" s="84">
        <f>SUM(H64:H87)</f>
        <v>0</v>
      </c>
      <c r="I88" s="24"/>
      <c r="J88" s="84">
        <f>SUM(J64:J87)</f>
        <v>0</v>
      </c>
      <c r="K88" s="235"/>
      <c r="L88" s="234"/>
    </row>
    <row r="89" spans="1:26" s="3" customFormat="1" ht="30" customHeight="1" x14ac:dyDescent="0.2">
      <c r="A89" s="199">
        <f>ROW()</f>
        <v>89</v>
      </c>
      <c r="B89" s="24"/>
      <c r="C89" s="172" t="s">
        <v>627</v>
      </c>
      <c r="D89" s="24"/>
      <c r="E89" s="24"/>
      <c r="F89" s="24"/>
      <c r="G89" s="24"/>
      <c r="H89" s="24"/>
      <c r="I89" s="24"/>
      <c r="J89" s="24"/>
      <c r="K89" s="235"/>
      <c r="L89" s="234"/>
      <c r="M89"/>
      <c r="N89"/>
      <c r="O89"/>
      <c r="P89"/>
      <c r="Q89"/>
      <c r="R89"/>
      <c r="S89"/>
      <c r="T89"/>
      <c r="U89"/>
      <c r="V89"/>
      <c r="W89"/>
      <c r="X89"/>
      <c r="Y89"/>
      <c r="Z89"/>
    </row>
    <row r="90" spans="1:26" s="3" customFormat="1" ht="25.5" x14ac:dyDescent="0.2">
      <c r="A90" s="199">
        <f>ROW()</f>
        <v>90</v>
      </c>
      <c r="B90" s="24"/>
      <c r="C90" s="81" t="s">
        <v>235</v>
      </c>
      <c r="D90" s="81"/>
      <c r="E90" s="24"/>
      <c r="F90" s="24"/>
      <c r="G90" s="24"/>
      <c r="H90" s="42" t="s">
        <v>76</v>
      </c>
      <c r="I90" s="24"/>
      <c r="J90" s="42" t="s">
        <v>151</v>
      </c>
      <c r="K90" s="235"/>
      <c r="L90" s="234"/>
      <c r="M90"/>
      <c r="N90"/>
      <c r="O90"/>
      <c r="P90"/>
      <c r="Q90"/>
      <c r="R90"/>
      <c r="S90"/>
      <c r="T90"/>
      <c r="U90"/>
      <c r="V90"/>
      <c r="W90"/>
      <c r="X90"/>
      <c r="Y90"/>
      <c r="Z90"/>
    </row>
    <row r="91" spans="1:26" ht="15" customHeight="1" x14ac:dyDescent="0.2">
      <c r="A91" s="199">
        <f>ROW()</f>
        <v>91</v>
      </c>
      <c r="B91" s="24"/>
      <c r="C91" s="475"/>
      <c r="D91" s="476"/>
      <c r="E91" s="476"/>
      <c r="F91" s="477"/>
      <c r="G91" s="82"/>
      <c r="H91" s="193"/>
      <c r="I91" s="24"/>
      <c r="J91" s="197"/>
      <c r="K91" s="235"/>
      <c r="L91" s="234"/>
    </row>
    <row r="92" spans="1:26" ht="15" customHeight="1" x14ac:dyDescent="0.2">
      <c r="A92" s="199">
        <f>ROW()</f>
        <v>92</v>
      </c>
      <c r="B92" s="24"/>
      <c r="C92" s="475"/>
      <c r="D92" s="476"/>
      <c r="E92" s="476"/>
      <c r="F92" s="477"/>
      <c r="G92" s="82"/>
      <c r="H92" s="193"/>
      <c r="I92" s="24"/>
      <c r="J92" s="197"/>
      <c r="K92" s="235"/>
      <c r="L92" s="234"/>
    </row>
    <row r="93" spans="1:26" ht="15" customHeight="1" x14ac:dyDescent="0.2">
      <c r="A93" s="199">
        <f>ROW()</f>
        <v>93</v>
      </c>
      <c r="B93" s="24"/>
      <c r="C93" s="475"/>
      <c r="D93" s="476"/>
      <c r="E93" s="476"/>
      <c r="F93" s="477"/>
      <c r="G93" s="82"/>
      <c r="H93" s="193"/>
      <c r="I93" s="24"/>
      <c r="J93" s="197"/>
      <c r="K93" s="235"/>
      <c r="L93" s="234"/>
    </row>
    <row r="94" spans="1:26" ht="15" customHeight="1" x14ac:dyDescent="0.2">
      <c r="A94" s="199">
        <f>ROW()</f>
        <v>94</v>
      </c>
      <c r="B94" s="24"/>
      <c r="C94" s="475"/>
      <c r="D94" s="476"/>
      <c r="E94" s="476"/>
      <c r="F94" s="477"/>
      <c r="G94" s="82"/>
      <c r="H94" s="193"/>
      <c r="I94" s="24"/>
      <c r="J94" s="197"/>
      <c r="K94" s="235"/>
      <c r="L94" s="234"/>
    </row>
    <row r="95" spans="1:26" ht="15" customHeight="1" x14ac:dyDescent="0.2">
      <c r="A95" s="199">
        <f>ROW()</f>
        <v>95</v>
      </c>
      <c r="B95" s="24"/>
      <c r="C95" s="475"/>
      <c r="D95" s="476"/>
      <c r="E95" s="476"/>
      <c r="F95" s="477"/>
      <c r="G95" s="82"/>
      <c r="H95" s="193"/>
      <c r="I95" s="24"/>
      <c r="J95" s="197"/>
      <c r="K95" s="235"/>
      <c r="L95" s="234"/>
    </row>
    <row r="96" spans="1:26" ht="15" customHeight="1" x14ac:dyDescent="0.2">
      <c r="A96" s="199">
        <f>ROW()</f>
        <v>96</v>
      </c>
      <c r="B96" s="24"/>
      <c r="C96" s="475"/>
      <c r="D96" s="476"/>
      <c r="E96" s="476"/>
      <c r="F96" s="477"/>
      <c r="G96" s="82"/>
      <c r="H96" s="193"/>
      <c r="I96" s="24"/>
      <c r="J96" s="197"/>
      <c r="K96" s="235"/>
      <c r="L96" s="234"/>
    </row>
    <row r="97" spans="1:12" ht="15" customHeight="1" x14ac:dyDescent="0.2">
      <c r="A97" s="199">
        <f>ROW()</f>
        <v>97</v>
      </c>
      <c r="B97" s="24"/>
      <c r="C97" s="475"/>
      <c r="D97" s="476"/>
      <c r="E97" s="476"/>
      <c r="F97" s="477"/>
      <c r="G97" s="82"/>
      <c r="H97" s="193"/>
      <c r="I97" s="24"/>
      <c r="J97" s="197"/>
      <c r="K97" s="235"/>
      <c r="L97" s="234"/>
    </row>
    <row r="98" spans="1:12" ht="15" customHeight="1" x14ac:dyDescent="0.2">
      <c r="A98" s="199">
        <f>ROW()</f>
        <v>98</v>
      </c>
      <c r="B98" s="24"/>
      <c r="C98" s="475"/>
      <c r="D98" s="476"/>
      <c r="E98" s="476"/>
      <c r="F98" s="477"/>
      <c r="G98" s="82"/>
      <c r="H98" s="193"/>
      <c r="I98" s="24"/>
      <c r="J98" s="197"/>
      <c r="K98" s="235"/>
      <c r="L98" s="234"/>
    </row>
    <row r="99" spans="1:12" ht="15" customHeight="1" x14ac:dyDescent="0.2">
      <c r="A99" s="199">
        <f>ROW()</f>
        <v>99</v>
      </c>
      <c r="B99" s="24"/>
      <c r="C99" s="475"/>
      <c r="D99" s="476"/>
      <c r="E99" s="476"/>
      <c r="F99" s="477"/>
      <c r="G99" s="82"/>
      <c r="H99" s="193"/>
      <c r="I99" s="24"/>
      <c r="J99" s="197"/>
      <c r="K99" s="235"/>
      <c r="L99" s="234"/>
    </row>
    <row r="100" spans="1:12" ht="15" customHeight="1" x14ac:dyDescent="0.2">
      <c r="A100" s="199">
        <f>ROW()</f>
        <v>100</v>
      </c>
      <c r="B100" s="24"/>
      <c r="C100" s="475"/>
      <c r="D100" s="476"/>
      <c r="E100" s="476"/>
      <c r="F100" s="477"/>
      <c r="G100" s="82"/>
      <c r="H100" s="193"/>
      <c r="I100" s="24"/>
      <c r="J100" s="197"/>
      <c r="K100" s="235"/>
      <c r="L100" s="234"/>
    </row>
    <row r="101" spans="1:12" ht="15" customHeight="1" x14ac:dyDescent="0.2">
      <c r="A101" s="199">
        <f>ROW()</f>
        <v>101</v>
      </c>
      <c r="B101" s="24"/>
      <c r="C101" s="475"/>
      <c r="D101" s="476"/>
      <c r="E101" s="476"/>
      <c r="F101" s="477"/>
      <c r="G101" s="82"/>
      <c r="H101" s="193"/>
      <c r="I101" s="24"/>
      <c r="J101" s="197"/>
      <c r="K101" s="235"/>
      <c r="L101" s="234"/>
    </row>
    <row r="102" spans="1:12" ht="15" customHeight="1" x14ac:dyDescent="0.2">
      <c r="A102" s="199">
        <f>ROW()</f>
        <v>102</v>
      </c>
      <c r="B102" s="24"/>
      <c r="C102" s="475"/>
      <c r="D102" s="476"/>
      <c r="E102" s="476"/>
      <c r="F102" s="477"/>
      <c r="G102" s="82"/>
      <c r="H102" s="193"/>
      <c r="I102" s="24"/>
      <c r="J102" s="197"/>
      <c r="K102" s="235"/>
      <c r="L102" s="234"/>
    </row>
    <row r="103" spans="1:12" ht="15" customHeight="1" x14ac:dyDescent="0.2">
      <c r="A103" s="199">
        <f>ROW()</f>
        <v>103</v>
      </c>
      <c r="B103" s="24"/>
      <c r="C103" s="475"/>
      <c r="D103" s="476"/>
      <c r="E103" s="476"/>
      <c r="F103" s="477"/>
      <c r="G103" s="82"/>
      <c r="H103" s="193"/>
      <c r="I103" s="24"/>
      <c r="J103" s="197"/>
      <c r="K103" s="235"/>
      <c r="L103" s="234"/>
    </row>
    <row r="104" spans="1:12" ht="15" customHeight="1" x14ac:dyDescent="0.2">
      <c r="A104" s="199">
        <f>ROW()</f>
        <v>104</v>
      </c>
      <c r="B104" s="24"/>
      <c r="C104" s="475"/>
      <c r="D104" s="476"/>
      <c r="E104" s="476"/>
      <c r="F104" s="477"/>
      <c r="G104" s="82"/>
      <c r="H104" s="193"/>
      <c r="I104" s="24"/>
      <c r="J104" s="197"/>
      <c r="K104" s="235"/>
      <c r="L104" s="234"/>
    </row>
    <row r="105" spans="1:12" ht="15" customHeight="1" x14ac:dyDescent="0.2">
      <c r="A105" s="199">
        <f>ROW()</f>
        <v>105</v>
      </c>
      <c r="B105" s="24"/>
      <c r="C105" s="475"/>
      <c r="D105" s="476"/>
      <c r="E105" s="476"/>
      <c r="F105" s="477"/>
      <c r="G105" s="82"/>
      <c r="H105" s="193"/>
      <c r="I105" s="24"/>
      <c r="J105" s="197"/>
      <c r="K105" s="235"/>
      <c r="L105" s="234"/>
    </row>
    <row r="106" spans="1:12" ht="15" customHeight="1" x14ac:dyDescent="0.2">
      <c r="A106" s="199">
        <f>ROW()</f>
        <v>106</v>
      </c>
      <c r="B106" s="24"/>
      <c r="C106" s="475"/>
      <c r="D106" s="476"/>
      <c r="E106" s="476"/>
      <c r="F106" s="477"/>
      <c r="G106" s="82"/>
      <c r="H106" s="193"/>
      <c r="I106" s="24"/>
      <c r="J106" s="197"/>
      <c r="K106" s="235"/>
      <c r="L106" s="234"/>
    </row>
    <row r="107" spans="1:12" ht="15" customHeight="1" x14ac:dyDescent="0.2">
      <c r="A107" s="199">
        <f>ROW()</f>
        <v>107</v>
      </c>
      <c r="B107" s="24"/>
      <c r="C107" s="475"/>
      <c r="D107" s="476"/>
      <c r="E107" s="476"/>
      <c r="F107" s="477"/>
      <c r="G107" s="82"/>
      <c r="H107" s="193"/>
      <c r="I107" s="24"/>
      <c r="J107" s="197"/>
      <c r="K107" s="235"/>
      <c r="L107" s="234"/>
    </row>
    <row r="108" spans="1:12" ht="15" customHeight="1" x14ac:dyDescent="0.2">
      <c r="A108" s="199">
        <f>ROW()</f>
        <v>108</v>
      </c>
      <c r="B108" s="24"/>
      <c r="C108" s="475"/>
      <c r="D108" s="476"/>
      <c r="E108" s="476"/>
      <c r="F108" s="477"/>
      <c r="G108" s="82"/>
      <c r="H108" s="193"/>
      <c r="I108" s="24"/>
      <c r="J108" s="197"/>
      <c r="K108" s="235"/>
      <c r="L108" s="234"/>
    </row>
    <row r="109" spans="1:12" ht="15" customHeight="1" x14ac:dyDescent="0.2">
      <c r="A109" s="199">
        <f>ROW()</f>
        <v>109</v>
      </c>
      <c r="B109" s="24"/>
      <c r="C109" s="475"/>
      <c r="D109" s="476"/>
      <c r="E109" s="476"/>
      <c r="F109" s="477"/>
      <c r="G109" s="82"/>
      <c r="H109" s="193"/>
      <c r="I109" s="24"/>
      <c r="J109" s="197"/>
      <c r="K109" s="235"/>
      <c r="L109" s="234"/>
    </row>
    <row r="110" spans="1:12" ht="15" customHeight="1" x14ac:dyDescent="0.2">
      <c r="A110" s="199">
        <f>ROW()</f>
        <v>110</v>
      </c>
      <c r="B110" s="24"/>
      <c r="C110" s="475"/>
      <c r="D110" s="476"/>
      <c r="E110" s="476"/>
      <c r="F110" s="477"/>
      <c r="G110" s="82"/>
      <c r="H110" s="193"/>
      <c r="I110" s="24"/>
      <c r="J110" s="197"/>
      <c r="K110" s="235"/>
      <c r="L110" s="234"/>
    </row>
    <row r="111" spans="1:12" ht="15" customHeight="1" x14ac:dyDescent="0.2">
      <c r="A111" s="199">
        <f>ROW()</f>
        <v>111</v>
      </c>
      <c r="B111" s="24"/>
      <c r="C111" s="475"/>
      <c r="D111" s="476"/>
      <c r="E111" s="476"/>
      <c r="F111" s="477"/>
      <c r="G111" s="82"/>
      <c r="H111" s="193"/>
      <c r="I111" s="24"/>
      <c r="J111" s="197"/>
      <c r="K111" s="235"/>
      <c r="L111" s="234"/>
    </row>
    <row r="112" spans="1:12" ht="15" customHeight="1" x14ac:dyDescent="0.2">
      <c r="A112" s="199">
        <f>ROW()</f>
        <v>112</v>
      </c>
      <c r="B112" s="24"/>
      <c r="C112" s="475"/>
      <c r="D112" s="476"/>
      <c r="E112" s="476"/>
      <c r="F112" s="477"/>
      <c r="G112" s="82"/>
      <c r="H112" s="193"/>
      <c r="I112" s="24"/>
      <c r="J112" s="197"/>
      <c r="K112" s="235"/>
      <c r="L112" s="234"/>
    </row>
    <row r="113" spans="1:26" ht="15" customHeight="1" thickBot="1" x14ac:dyDescent="0.25">
      <c r="A113" s="199">
        <f>ROW()</f>
        <v>113</v>
      </c>
      <c r="B113" s="24"/>
      <c r="C113" s="475"/>
      <c r="D113" s="476"/>
      <c r="E113" s="476"/>
      <c r="F113" s="477"/>
      <c r="G113" s="82"/>
      <c r="H113" s="193"/>
      <c r="I113" s="24"/>
      <c r="J113" s="197"/>
      <c r="K113" s="235"/>
      <c r="L113" s="234"/>
    </row>
    <row r="114" spans="1:26" ht="15" customHeight="1" thickBot="1" x14ac:dyDescent="0.25">
      <c r="A114" s="199">
        <f>ROW()</f>
        <v>114</v>
      </c>
      <c r="B114" s="24"/>
      <c r="C114" s="83" t="s">
        <v>193</v>
      </c>
      <c r="D114" s="24"/>
      <c r="E114" s="24"/>
      <c r="F114" s="24"/>
      <c r="G114" s="24"/>
      <c r="H114" s="84">
        <f>SUM(H91:H113)</f>
        <v>0</v>
      </c>
      <c r="I114" s="24"/>
      <c r="J114" s="84">
        <f>SUM(J91:J113)</f>
        <v>0</v>
      </c>
      <c r="K114" s="235"/>
      <c r="L114" s="234"/>
    </row>
    <row r="115" spans="1:26" x14ac:dyDescent="0.2">
      <c r="A115" s="200">
        <f>ROW()</f>
        <v>115</v>
      </c>
      <c r="B115" s="39"/>
      <c r="C115" s="39"/>
      <c r="D115" s="39"/>
      <c r="E115" s="39"/>
      <c r="F115" s="39"/>
      <c r="G115" s="39"/>
      <c r="H115" s="39"/>
      <c r="I115" s="39"/>
      <c r="J115" s="39"/>
      <c r="K115" s="236" t="s">
        <v>577</v>
      </c>
      <c r="L115" s="234"/>
    </row>
    <row r="117" spans="1:26" s="10" customFormat="1" ht="12.75" customHeight="1" x14ac:dyDescent="0.2">
      <c r="A117" s="15"/>
      <c r="B117" s="16"/>
      <c r="C117" s="16"/>
      <c r="D117" s="16"/>
      <c r="E117" s="16"/>
      <c r="F117" s="16"/>
      <c r="G117" s="16"/>
      <c r="H117" s="16"/>
      <c r="I117" s="16"/>
      <c r="J117" s="16"/>
      <c r="K117" s="233"/>
      <c r="L117" s="234"/>
      <c r="M117"/>
      <c r="N117"/>
      <c r="O117"/>
      <c r="P117"/>
      <c r="Q117"/>
      <c r="R117"/>
      <c r="S117"/>
      <c r="T117"/>
      <c r="U117"/>
      <c r="V117"/>
      <c r="W117"/>
      <c r="X117"/>
      <c r="Y117"/>
      <c r="Z117"/>
    </row>
    <row r="118" spans="1:26" s="10" customFormat="1" ht="16.5" customHeight="1" x14ac:dyDescent="0.25">
      <c r="A118" s="56"/>
      <c r="B118" s="57"/>
      <c r="C118" s="57"/>
      <c r="D118" s="57"/>
      <c r="E118" s="177" t="s">
        <v>191</v>
      </c>
      <c r="F118" s="379" t="str">
        <f>IF(NOT(ISBLANK('Annual CoverSheet'!$C$8)),'Annual CoverSheet'!$C$8,"")</f>
        <v>Airport Company</v>
      </c>
      <c r="G118" s="379"/>
      <c r="H118" s="379"/>
      <c r="I118" s="379"/>
      <c r="J118" s="379"/>
      <c r="K118" s="192"/>
      <c r="L118" s="234"/>
      <c r="M118"/>
      <c r="N118"/>
      <c r="O118"/>
      <c r="P118"/>
      <c r="Q118"/>
      <c r="R118"/>
      <c r="S118"/>
      <c r="T118"/>
      <c r="U118"/>
      <c r="V118"/>
      <c r="W118"/>
      <c r="X118"/>
      <c r="Y118"/>
      <c r="Z118"/>
    </row>
    <row r="119" spans="1:26" s="10" customFormat="1" ht="16.5" customHeight="1" x14ac:dyDescent="0.25">
      <c r="A119" s="56"/>
      <c r="B119" s="57"/>
      <c r="C119" s="57"/>
      <c r="D119" s="57"/>
      <c r="E119" s="177" t="s">
        <v>192</v>
      </c>
      <c r="F119" s="380">
        <f>IF(ISNUMBER('Annual CoverSheet'!$C$12),'Annual CoverSheet'!$C$12,"")</f>
        <v>40633</v>
      </c>
      <c r="G119" s="380"/>
      <c r="H119" s="380"/>
      <c r="I119" s="380"/>
      <c r="J119" s="380"/>
      <c r="K119" s="192"/>
      <c r="L119" s="234"/>
      <c r="M119"/>
      <c r="N119"/>
      <c r="O119"/>
      <c r="P119"/>
      <c r="Q119"/>
      <c r="R119"/>
      <c r="S119"/>
      <c r="T119"/>
      <c r="U119"/>
      <c r="V119"/>
      <c r="W119"/>
      <c r="X119"/>
      <c r="Y119"/>
      <c r="Z119"/>
    </row>
    <row r="120" spans="1:26" s="3" customFormat="1" ht="20.25" customHeight="1" x14ac:dyDescent="0.25">
      <c r="A120" s="182" t="s">
        <v>164</v>
      </c>
      <c r="B120" s="19"/>
      <c r="C120" s="19"/>
      <c r="D120" s="19"/>
      <c r="E120" s="19"/>
      <c r="F120" s="19"/>
      <c r="G120" s="19"/>
      <c r="H120" s="19"/>
      <c r="I120" s="19"/>
      <c r="J120" s="19"/>
      <c r="K120" s="191"/>
      <c r="L120" s="234"/>
      <c r="M120"/>
      <c r="N120"/>
      <c r="O120"/>
      <c r="P120"/>
      <c r="Q120"/>
      <c r="R120"/>
      <c r="S120"/>
      <c r="T120"/>
      <c r="U120"/>
      <c r="V120"/>
      <c r="W120"/>
      <c r="X120"/>
      <c r="Y120"/>
      <c r="Z120"/>
    </row>
    <row r="121" spans="1:26" s="10" customFormat="1" ht="12.75" customHeight="1" x14ac:dyDescent="0.2">
      <c r="A121" s="198" t="s">
        <v>589</v>
      </c>
      <c r="B121" s="22" t="s">
        <v>686</v>
      </c>
      <c r="C121" s="57"/>
      <c r="D121" s="57"/>
      <c r="E121" s="57"/>
      <c r="F121" s="57"/>
      <c r="G121" s="57"/>
      <c r="H121" s="57"/>
      <c r="I121" s="57"/>
      <c r="J121" s="57"/>
      <c r="K121" s="192"/>
      <c r="L121" s="234"/>
      <c r="M121"/>
      <c r="N121"/>
      <c r="O121"/>
      <c r="P121"/>
      <c r="Q121"/>
      <c r="R121"/>
      <c r="S121"/>
      <c r="T121"/>
      <c r="U121"/>
      <c r="V121"/>
      <c r="W121"/>
      <c r="X121"/>
      <c r="Y121"/>
      <c r="Z121"/>
    </row>
    <row r="122" spans="1:26" ht="30" customHeight="1" x14ac:dyDescent="0.2">
      <c r="A122" s="199">
        <f>ROW()</f>
        <v>122</v>
      </c>
      <c r="B122" s="24"/>
      <c r="C122" s="170" t="s">
        <v>412</v>
      </c>
      <c r="D122" s="24"/>
      <c r="E122" s="24"/>
      <c r="F122" s="24"/>
      <c r="G122" s="24"/>
      <c r="H122" s="24"/>
      <c r="I122" s="24"/>
      <c r="J122" s="24"/>
      <c r="K122" s="235"/>
      <c r="L122" s="234"/>
    </row>
    <row r="123" spans="1:26" s="3" customFormat="1" ht="25.5" x14ac:dyDescent="0.2">
      <c r="A123" s="199">
        <f>ROW()</f>
        <v>123</v>
      </c>
      <c r="B123" s="24"/>
      <c r="C123" s="24"/>
      <c r="D123" s="24"/>
      <c r="E123" s="24"/>
      <c r="F123" s="24"/>
      <c r="G123" s="24"/>
      <c r="H123" s="42" t="s">
        <v>76</v>
      </c>
      <c r="I123" s="24"/>
      <c r="J123" s="42" t="s">
        <v>151</v>
      </c>
      <c r="K123" s="235"/>
      <c r="L123" s="234"/>
      <c r="M123"/>
      <c r="N123"/>
      <c r="O123"/>
      <c r="P123"/>
      <c r="Q123"/>
      <c r="R123"/>
      <c r="S123"/>
      <c r="T123"/>
      <c r="U123"/>
      <c r="V123"/>
      <c r="W123"/>
      <c r="X123"/>
      <c r="Y123"/>
      <c r="Z123"/>
    </row>
    <row r="124" spans="1:26" ht="15" customHeight="1" x14ac:dyDescent="0.2">
      <c r="A124" s="199">
        <f>ROW()</f>
        <v>124</v>
      </c>
      <c r="B124" s="24"/>
      <c r="C124" s="24" t="s">
        <v>78</v>
      </c>
      <c r="D124" s="73"/>
      <c r="E124" s="73"/>
      <c r="F124" s="73"/>
      <c r="G124" s="24"/>
      <c r="H124" s="193"/>
      <c r="I124" s="24"/>
      <c r="J124" s="197"/>
      <c r="K124" s="235"/>
      <c r="L124" s="234"/>
    </row>
    <row r="125" spans="1:26" ht="15" customHeight="1" x14ac:dyDescent="0.2">
      <c r="A125" s="199">
        <f>ROW()</f>
        <v>125</v>
      </c>
      <c r="B125" s="24"/>
      <c r="C125" s="24" t="s">
        <v>120</v>
      </c>
      <c r="D125" s="85"/>
      <c r="E125" s="85"/>
      <c r="F125" s="85"/>
      <c r="G125" s="24"/>
      <c r="H125" s="193"/>
      <c r="I125" s="24"/>
      <c r="J125" s="197"/>
      <c r="K125" s="235"/>
      <c r="L125" s="234"/>
    </row>
    <row r="126" spans="1:26" ht="15" customHeight="1" x14ac:dyDescent="0.2">
      <c r="A126" s="199">
        <f>ROW()</f>
        <v>126</v>
      </c>
      <c r="B126" s="24"/>
      <c r="C126" s="24" t="s">
        <v>419</v>
      </c>
      <c r="D126" s="85"/>
      <c r="E126" s="85"/>
      <c r="F126" s="85"/>
      <c r="G126" s="24"/>
      <c r="H126" s="193"/>
      <c r="I126" s="24"/>
      <c r="J126" s="197"/>
      <c r="K126" s="235"/>
      <c r="L126" s="234"/>
    </row>
    <row r="127" spans="1:26" ht="15" customHeight="1" x14ac:dyDescent="0.2">
      <c r="A127" s="199">
        <f>ROW()</f>
        <v>127</v>
      </c>
      <c r="B127" s="24"/>
      <c r="C127" s="24" t="s">
        <v>77</v>
      </c>
      <c r="D127" s="24"/>
      <c r="E127" s="24"/>
      <c r="F127" s="24"/>
      <c r="G127" s="24"/>
      <c r="H127" s="193"/>
      <c r="I127" s="24"/>
      <c r="J127" s="197"/>
      <c r="K127" s="235"/>
      <c r="L127" s="234"/>
    </row>
    <row r="128" spans="1:26" ht="30" customHeight="1" x14ac:dyDescent="0.2">
      <c r="A128" s="199">
        <f>ROW()</f>
        <v>128</v>
      </c>
      <c r="B128" s="24"/>
      <c r="C128" s="170" t="s">
        <v>413</v>
      </c>
      <c r="D128" s="24"/>
      <c r="E128" s="24"/>
      <c r="F128" s="24"/>
      <c r="G128" s="24"/>
      <c r="H128" s="24"/>
      <c r="I128" s="24"/>
      <c r="J128" s="24"/>
      <c r="K128" s="235"/>
      <c r="L128" s="234"/>
    </row>
    <row r="129" spans="1:26" s="3" customFormat="1" ht="26.25" thickBot="1" x14ac:dyDescent="0.25">
      <c r="A129" s="199">
        <f>ROW()</f>
        <v>129</v>
      </c>
      <c r="B129" s="24"/>
      <c r="C129" s="24"/>
      <c r="D129" s="24"/>
      <c r="E129" s="24"/>
      <c r="F129" s="24"/>
      <c r="G129" s="24"/>
      <c r="H129" s="42" t="s">
        <v>76</v>
      </c>
      <c r="I129" s="24"/>
      <c r="J129" s="42" t="s">
        <v>151</v>
      </c>
      <c r="K129" s="235"/>
      <c r="L129" s="234"/>
      <c r="M129"/>
      <c r="N129"/>
      <c r="O129"/>
      <c r="P129"/>
      <c r="Q129"/>
      <c r="R129"/>
      <c r="S129"/>
      <c r="T129"/>
      <c r="U129"/>
      <c r="V129"/>
      <c r="W129"/>
      <c r="X129"/>
      <c r="Y129"/>
      <c r="Z129"/>
    </row>
    <row r="130" spans="1:26" ht="15" customHeight="1" thickBot="1" x14ac:dyDescent="0.25">
      <c r="A130" s="199">
        <f>ROW()</f>
        <v>130</v>
      </c>
      <c r="B130" s="24"/>
      <c r="C130" s="24" t="s">
        <v>193</v>
      </c>
      <c r="D130" s="73"/>
      <c r="E130" s="73"/>
      <c r="F130" s="73"/>
      <c r="G130" s="24"/>
      <c r="H130" s="84">
        <f>H53+H88+H114+SUM(H124:H127)</f>
        <v>0</v>
      </c>
      <c r="I130" s="24"/>
      <c r="J130" s="84">
        <f>J53+J88+J114+SUM(J124:J127)</f>
        <v>0</v>
      </c>
      <c r="K130" s="235"/>
      <c r="L130" s="234"/>
    </row>
    <row r="131" spans="1:26" s="1" customFormat="1" ht="30" customHeight="1" x14ac:dyDescent="0.25">
      <c r="A131" s="199">
        <f>ROW()</f>
        <v>131</v>
      </c>
      <c r="B131" s="184" t="s">
        <v>129</v>
      </c>
      <c r="C131" s="169"/>
      <c r="D131" s="24"/>
      <c r="E131" s="24"/>
      <c r="F131" s="24"/>
      <c r="G131" s="24"/>
      <c r="H131" s="24"/>
      <c r="I131" s="24"/>
      <c r="J131" s="24"/>
      <c r="K131" s="235"/>
      <c r="L131" s="234"/>
      <c r="M131"/>
      <c r="N131"/>
      <c r="O131"/>
      <c r="P131"/>
      <c r="Q131"/>
      <c r="R131"/>
      <c r="S131"/>
      <c r="T131"/>
      <c r="U131"/>
      <c r="V131"/>
      <c r="W131"/>
      <c r="X131"/>
      <c r="Y131"/>
      <c r="Z131"/>
    </row>
    <row r="132" spans="1:26" s="1" customFormat="1" ht="24.95" customHeight="1" x14ac:dyDescent="0.2">
      <c r="A132" s="199">
        <f>ROW()</f>
        <v>132</v>
      </c>
      <c r="B132" s="24"/>
      <c r="C132" s="481" t="s">
        <v>428</v>
      </c>
      <c r="D132" s="415"/>
      <c r="E132" s="415"/>
      <c r="F132" s="415"/>
      <c r="G132" s="415"/>
      <c r="H132" s="415"/>
      <c r="I132" s="415"/>
      <c r="J132" s="415"/>
      <c r="K132" s="235"/>
      <c r="L132" s="234"/>
      <c r="M132"/>
      <c r="N132"/>
      <c r="O132"/>
      <c r="P132"/>
      <c r="Q132"/>
      <c r="R132"/>
      <c r="S132"/>
      <c r="T132"/>
      <c r="U132"/>
      <c r="V132"/>
      <c r="W132"/>
      <c r="X132"/>
      <c r="Y132"/>
      <c r="Z132"/>
    </row>
    <row r="133" spans="1:26" ht="38.25" x14ac:dyDescent="0.2">
      <c r="A133" s="199">
        <f>ROW()</f>
        <v>133</v>
      </c>
      <c r="B133" s="24"/>
      <c r="C133" s="24"/>
      <c r="D133" s="42" t="s">
        <v>70</v>
      </c>
      <c r="E133" s="24"/>
      <c r="F133" s="42" t="s">
        <v>163</v>
      </c>
      <c r="G133" s="24"/>
      <c r="H133" s="42" t="s">
        <v>435</v>
      </c>
      <c r="I133" s="24"/>
      <c r="J133" s="42" t="s">
        <v>193</v>
      </c>
      <c r="K133" s="235"/>
      <c r="L133" s="234"/>
    </row>
    <row r="134" spans="1:26" s="1" customFormat="1" ht="15" customHeight="1" x14ac:dyDescent="0.2">
      <c r="A134" s="199">
        <f>ROW()</f>
        <v>134</v>
      </c>
      <c r="B134" s="24"/>
      <c r="C134" s="60" t="s">
        <v>429</v>
      </c>
      <c r="D134" s="36"/>
      <c r="E134" s="24"/>
      <c r="F134" s="36"/>
      <c r="G134" s="24"/>
      <c r="H134" s="36"/>
      <c r="I134" s="24"/>
      <c r="J134" s="33">
        <f>D134+F134+H134</f>
        <v>0</v>
      </c>
      <c r="K134" s="235"/>
      <c r="L134" s="234"/>
      <c r="M134"/>
      <c r="N134"/>
      <c r="O134"/>
      <c r="P134"/>
      <c r="Q134"/>
      <c r="R134"/>
      <c r="S134"/>
      <c r="T134"/>
      <c r="U134"/>
      <c r="V134"/>
      <c r="W134"/>
      <c r="X134"/>
      <c r="Y134"/>
      <c r="Z134"/>
    </row>
    <row r="135" spans="1:26" s="1" customFormat="1" ht="15" customHeight="1" x14ac:dyDescent="0.2">
      <c r="A135" s="199">
        <f>ROW()</f>
        <v>135</v>
      </c>
      <c r="B135" s="24"/>
      <c r="C135" s="60" t="s">
        <v>430</v>
      </c>
      <c r="D135" s="36"/>
      <c r="E135" s="24"/>
      <c r="F135" s="36"/>
      <c r="G135" s="24"/>
      <c r="H135" s="36"/>
      <c r="I135" s="24"/>
      <c r="J135" s="33">
        <f>D135+F135+H135</f>
        <v>0</v>
      </c>
      <c r="K135" s="235"/>
      <c r="L135" s="234"/>
      <c r="M135"/>
      <c r="N135"/>
      <c r="O135"/>
      <c r="P135"/>
      <c r="Q135"/>
      <c r="R135"/>
      <c r="S135"/>
      <c r="T135"/>
      <c r="U135"/>
      <c r="V135"/>
      <c r="W135"/>
      <c r="X135"/>
      <c r="Y135"/>
      <c r="Z135"/>
    </row>
    <row r="136" spans="1:26" ht="12.75" customHeight="1" x14ac:dyDescent="0.2">
      <c r="A136" s="199">
        <f>ROW()</f>
        <v>136</v>
      </c>
      <c r="B136" s="24"/>
      <c r="C136" s="86" t="s">
        <v>432</v>
      </c>
      <c r="D136" s="24"/>
      <c r="E136" s="24"/>
      <c r="F136" s="24"/>
      <c r="G136" s="24"/>
      <c r="H136" s="24"/>
      <c r="I136" s="24"/>
      <c r="J136" s="51"/>
      <c r="K136" s="235"/>
      <c r="L136" s="234"/>
    </row>
    <row r="137" spans="1:26" ht="30" customHeight="1" x14ac:dyDescent="0.25">
      <c r="A137" s="199">
        <f>ROW()</f>
        <v>137</v>
      </c>
      <c r="B137" s="184" t="s">
        <v>130</v>
      </c>
      <c r="C137" s="169"/>
      <c r="D137" s="24"/>
      <c r="E137" s="24"/>
      <c r="F137" s="24"/>
      <c r="G137" s="24"/>
      <c r="H137" s="24"/>
      <c r="I137" s="24"/>
      <c r="J137" s="24"/>
      <c r="K137" s="235"/>
      <c r="L137" s="234"/>
    </row>
    <row r="138" spans="1:26" x14ac:dyDescent="0.2">
      <c r="A138" s="199">
        <f>ROW()</f>
        <v>138</v>
      </c>
      <c r="B138" s="24"/>
      <c r="C138" s="24"/>
      <c r="D138" s="42" t="s">
        <v>189</v>
      </c>
      <c r="E138" s="24"/>
      <c r="F138" s="42" t="s">
        <v>190</v>
      </c>
      <c r="G138" s="24"/>
      <c r="H138" s="24"/>
      <c r="I138" s="24"/>
      <c r="J138" s="42" t="s">
        <v>193</v>
      </c>
      <c r="K138" s="235"/>
      <c r="L138" s="234"/>
    </row>
    <row r="139" spans="1:26" ht="25.5" x14ac:dyDescent="0.2">
      <c r="A139" s="199">
        <f>ROW()</f>
        <v>139</v>
      </c>
      <c r="B139" s="24"/>
      <c r="C139" s="176" t="s">
        <v>414</v>
      </c>
      <c r="D139" s="24"/>
      <c r="E139" s="24"/>
      <c r="F139" s="24"/>
      <c r="G139" s="24"/>
      <c r="H139" s="24"/>
      <c r="I139" s="24"/>
      <c r="J139" s="24"/>
      <c r="K139" s="235"/>
      <c r="L139" s="234"/>
    </row>
    <row r="140" spans="1:26" ht="15" customHeight="1" x14ac:dyDescent="0.25">
      <c r="A140" s="199">
        <f>ROW()</f>
        <v>140</v>
      </c>
      <c r="B140" s="24"/>
      <c r="C140" s="87" t="s">
        <v>581</v>
      </c>
      <c r="D140" s="36"/>
      <c r="E140" s="24"/>
      <c r="F140" s="36"/>
      <c r="G140" s="24"/>
      <c r="H140" s="24"/>
      <c r="I140" s="24"/>
      <c r="J140" s="33">
        <f>D140+F140</f>
        <v>0</v>
      </c>
      <c r="K140" s="235"/>
      <c r="L140" s="234"/>
    </row>
    <row r="141" spans="1:26" ht="15" customHeight="1" thickBot="1" x14ac:dyDescent="0.3">
      <c r="A141" s="199">
        <f>ROW()</f>
        <v>141</v>
      </c>
      <c r="B141" s="24"/>
      <c r="C141" s="87" t="s">
        <v>582</v>
      </c>
      <c r="D141" s="36"/>
      <c r="E141" s="24"/>
      <c r="F141" s="36"/>
      <c r="G141" s="24"/>
      <c r="H141" s="24"/>
      <c r="I141" s="24"/>
      <c r="J141" s="33">
        <f>D141+F141</f>
        <v>0</v>
      </c>
      <c r="K141" s="235"/>
      <c r="L141" s="234"/>
    </row>
    <row r="142" spans="1:26" ht="15" customHeight="1" thickBot="1" x14ac:dyDescent="0.25">
      <c r="A142" s="199">
        <f>ROW()</f>
        <v>142</v>
      </c>
      <c r="B142" s="24"/>
      <c r="C142" s="60" t="s">
        <v>433</v>
      </c>
      <c r="D142" s="84">
        <f>D140+D141</f>
        <v>0</v>
      </c>
      <c r="E142" s="24"/>
      <c r="F142" s="84">
        <f>F140+F141</f>
        <v>0</v>
      </c>
      <c r="G142" s="23"/>
      <c r="H142" s="23"/>
      <c r="I142" s="23"/>
      <c r="J142" s="33">
        <f>D142+F142</f>
        <v>0</v>
      </c>
      <c r="K142" s="235"/>
      <c r="L142" s="234"/>
    </row>
    <row r="143" spans="1:26" ht="3" customHeight="1" x14ac:dyDescent="0.2">
      <c r="A143" s="199">
        <f>ROW()</f>
        <v>143</v>
      </c>
      <c r="B143" s="24"/>
      <c r="C143" s="23"/>
      <c r="D143" s="23"/>
      <c r="E143" s="23"/>
      <c r="F143" s="23"/>
      <c r="G143" s="23"/>
      <c r="H143" s="23"/>
      <c r="I143" s="23"/>
      <c r="J143" s="23"/>
      <c r="K143" s="235"/>
      <c r="L143" s="234"/>
    </row>
    <row r="144" spans="1:26" ht="15" customHeight="1" x14ac:dyDescent="0.2">
      <c r="A144" s="199">
        <f>ROW()</f>
        <v>144</v>
      </c>
      <c r="B144" s="24"/>
      <c r="C144" s="87" t="s">
        <v>587</v>
      </c>
      <c r="D144" s="24"/>
      <c r="E144" s="24"/>
      <c r="F144" s="36"/>
      <c r="G144" s="24"/>
      <c r="H144" s="24"/>
      <c r="I144" s="24"/>
      <c r="J144" s="33">
        <f>F144</f>
        <v>0</v>
      </c>
      <c r="K144" s="235"/>
      <c r="L144" s="234"/>
    </row>
    <row r="145" spans="1:12" ht="3" customHeight="1" x14ac:dyDescent="0.2">
      <c r="A145" s="199">
        <f>ROW()</f>
        <v>145</v>
      </c>
      <c r="B145" s="24"/>
      <c r="C145" s="23"/>
      <c r="D145" s="23"/>
      <c r="E145" s="23"/>
      <c r="F145" s="23"/>
      <c r="G145" s="23"/>
      <c r="H145" s="23"/>
      <c r="I145" s="23"/>
      <c r="J145" s="23"/>
      <c r="K145" s="235"/>
      <c r="L145" s="234"/>
    </row>
    <row r="146" spans="1:12" ht="15" customHeight="1" x14ac:dyDescent="0.2">
      <c r="A146" s="199">
        <f>ROW()</f>
        <v>146</v>
      </c>
      <c r="B146" s="24"/>
      <c r="C146" s="60" t="s">
        <v>434</v>
      </c>
      <c r="D146" s="23"/>
      <c r="E146" s="23"/>
      <c r="F146" s="23"/>
      <c r="G146" s="23"/>
      <c r="H146" s="23"/>
      <c r="I146" s="24"/>
      <c r="J146" s="33">
        <f>J142-J144</f>
        <v>0</v>
      </c>
      <c r="K146" s="235"/>
      <c r="L146" s="234"/>
    </row>
    <row r="147" spans="1:12" ht="24.95" customHeight="1" x14ac:dyDescent="0.2">
      <c r="A147" s="199">
        <f>ROW()</f>
        <v>147</v>
      </c>
      <c r="B147" s="24"/>
      <c r="C147" s="480" t="s">
        <v>588</v>
      </c>
      <c r="D147" s="480"/>
      <c r="E147" s="480"/>
      <c r="F147" s="480"/>
      <c r="G147" s="480"/>
      <c r="H147" s="480"/>
      <c r="I147" s="480"/>
      <c r="J147" s="480"/>
      <c r="K147" s="235"/>
      <c r="L147" s="234"/>
    </row>
    <row r="148" spans="1:12" ht="30" customHeight="1" x14ac:dyDescent="0.25">
      <c r="A148" s="199">
        <f>ROW()</f>
        <v>148</v>
      </c>
      <c r="B148" s="184" t="s">
        <v>147</v>
      </c>
      <c r="C148" s="169"/>
      <c r="D148" s="24"/>
      <c r="E148" s="24"/>
      <c r="F148" s="24"/>
      <c r="G148" s="24"/>
      <c r="H148" s="24"/>
      <c r="I148" s="24"/>
      <c r="J148" s="24"/>
      <c r="K148" s="235"/>
      <c r="L148" s="234"/>
    </row>
    <row r="149" spans="1:12" ht="15" customHeight="1" x14ac:dyDescent="0.2">
      <c r="A149" s="199">
        <f>ROW()</f>
        <v>149</v>
      </c>
      <c r="B149" s="24"/>
      <c r="C149" s="24" t="s">
        <v>415</v>
      </c>
      <c r="D149" s="24"/>
      <c r="E149" s="24"/>
      <c r="F149" s="24"/>
      <c r="G149" s="24"/>
      <c r="H149" s="24"/>
      <c r="I149" s="24"/>
      <c r="J149" s="24"/>
      <c r="K149" s="235"/>
      <c r="L149" s="234"/>
    </row>
    <row r="150" spans="1:12" ht="30" customHeight="1" x14ac:dyDescent="0.2">
      <c r="A150" s="199">
        <f>ROW()</f>
        <v>150</v>
      </c>
      <c r="B150" s="24"/>
      <c r="C150" s="42" t="s">
        <v>189</v>
      </c>
      <c r="D150" s="188"/>
      <c r="E150" s="273" t="s">
        <v>190</v>
      </c>
      <c r="F150" s="274"/>
      <c r="G150" s="274"/>
      <c r="H150" s="274"/>
      <c r="I150" s="274"/>
      <c r="J150" s="275"/>
      <c r="K150" s="235"/>
      <c r="L150" s="234"/>
    </row>
    <row r="151" spans="1:12" ht="15" customHeight="1" x14ac:dyDescent="0.2">
      <c r="A151" s="199">
        <f>ROW()</f>
        <v>151</v>
      </c>
      <c r="B151" s="24"/>
      <c r="C151" s="266"/>
      <c r="D151" s="188"/>
      <c r="E151" s="433"/>
      <c r="F151" s="471"/>
      <c r="G151" s="471"/>
      <c r="H151" s="471"/>
      <c r="I151" s="471"/>
      <c r="J151" s="472"/>
      <c r="K151" s="235"/>
      <c r="L151" s="234"/>
    </row>
    <row r="152" spans="1:12" ht="15" customHeight="1" x14ac:dyDescent="0.2">
      <c r="A152" s="199">
        <f>ROW()</f>
        <v>152</v>
      </c>
      <c r="B152" s="24"/>
      <c r="C152" s="286"/>
      <c r="D152" s="188"/>
      <c r="E152" s="433"/>
      <c r="F152" s="471"/>
      <c r="G152" s="471"/>
      <c r="H152" s="471"/>
      <c r="I152" s="471"/>
      <c r="J152" s="472"/>
      <c r="K152" s="235"/>
      <c r="L152" s="234"/>
    </row>
    <row r="153" spans="1:12" ht="15" customHeight="1" x14ac:dyDescent="0.2">
      <c r="A153" s="199">
        <f>ROW()</f>
        <v>153</v>
      </c>
      <c r="B153" s="188"/>
      <c r="C153" s="266"/>
      <c r="D153" s="188"/>
      <c r="E153" s="433"/>
      <c r="F153" s="471"/>
      <c r="G153" s="471"/>
      <c r="H153" s="471"/>
      <c r="I153" s="471"/>
      <c r="J153" s="472"/>
      <c r="K153" s="235"/>
      <c r="L153" s="234"/>
    </row>
    <row r="154" spans="1:12" ht="15" customHeight="1" x14ac:dyDescent="0.2">
      <c r="A154" s="199">
        <f>ROW()</f>
        <v>154</v>
      </c>
      <c r="B154" s="188"/>
      <c r="C154" s="266"/>
      <c r="D154" s="188"/>
      <c r="E154" s="433"/>
      <c r="F154" s="471"/>
      <c r="G154" s="471"/>
      <c r="H154" s="471"/>
      <c r="I154" s="471"/>
      <c r="J154" s="472"/>
      <c r="K154" s="235"/>
      <c r="L154" s="234"/>
    </row>
    <row r="155" spans="1:12" ht="15" customHeight="1" x14ac:dyDescent="0.2">
      <c r="A155" s="199">
        <f>ROW()</f>
        <v>155</v>
      </c>
      <c r="B155" s="188"/>
      <c r="C155" s="266"/>
      <c r="D155" s="188"/>
      <c r="E155" s="433"/>
      <c r="F155" s="471"/>
      <c r="G155" s="471"/>
      <c r="H155" s="471"/>
      <c r="I155" s="471"/>
      <c r="J155" s="472"/>
      <c r="K155" s="235"/>
      <c r="L155" s="234"/>
    </row>
    <row r="156" spans="1:12" ht="15" customHeight="1" x14ac:dyDescent="0.2">
      <c r="A156" s="199">
        <f>ROW()</f>
        <v>156</v>
      </c>
      <c r="B156" s="188"/>
      <c r="C156" s="266"/>
      <c r="D156" s="188"/>
      <c r="E156" s="433"/>
      <c r="F156" s="471"/>
      <c r="G156" s="471"/>
      <c r="H156" s="471"/>
      <c r="I156" s="471"/>
      <c r="J156" s="472"/>
      <c r="K156" s="235"/>
      <c r="L156" s="234"/>
    </row>
    <row r="157" spans="1:12" ht="15" customHeight="1" x14ac:dyDescent="0.2">
      <c r="A157" s="199">
        <f>ROW()</f>
        <v>157</v>
      </c>
      <c r="B157" s="188"/>
      <c r="C157" s="266"/>
      <c r="D157" s="188"/>
      <c r="E157" s="433"/>
      <c r="F157" s="471"/>
      <c r="G157" s="471"/>
      <c r="H157" s="471"/>
      <c r="I157" s="471"/>
      <c r="J157" s="472"/>
      <c r="K157" s="235"/>
      <c r="L157" s="234"/>
    </row>
    <row r="158" spans="1:12" ht="15" customHeight="1" x14ac:dyDescent="0.2">
      <c r="A158" s="199">
        <f>ROW()</f>
        <v>158</v>
      </c>
      <c r="B158" s="188"/>
      <c r="C158" s="266"/>
      <c r="D158" s="188"/>
      <c r="E158" s="433"/>
      <c r="F158" s="471"/>
      <c r="G158" s="471"/>
      <c r="H158" s="471"/>
      <c r="I158" s="471"/>
      <c r="J158" s="472"/>
      <c r="K158" s="235"/>
      <c r="L158" s="234"/>
    </row>
    <row r="159" spans="1:12" ht="15" customHeight="1" x14ac:dyDescent="0.2">
      <c r="A159" s="199">
        <f>ROW()</f>
        <v>159</v>
      </c>
      <c r="B159" s="188"/>
      <c r="C159" s="266"/>
      <c r="D159" s="188"/>
      <c r="E159" s="433"/>
      <c r="F159" s="471"/>
      <c r="G159" s="471"/>
      <c r="H159" s="471"/>
      <c r="I159" s="471"/>
      <c r="J159" s="472"/>
      <c r="K159" s="235"/>
      <c r="L159" s="234"/>
    </row>
    <row r="160" spans="1:12" ht="15" customHeight="1" x14ac:dyDescent="0.2">
      <c r="A160" s="199">
        <f>ROW()</f>
        <v>160</v>
      </c>
      <c r="B160" s="188"/>
      <c r="C160" s="266"/>
      <c r="D160" s="188"/>
      <c r="E160" s="433"/>
      <c r="F160" s="471"/>
      <c r="G160" s="471"/>
      <c r="H160" s="471"/>
      <c r="I160" s="471"/>
      <c r="J160" s="472"/>
      <c r="K160" s="235"/>
      <c r="L160" s="234"/>
    </row>
    <row r="161" spans="1:26" ht="15" customHeight="1" x14ac:dyDescent="0.2">
      <c r="A161" s="199">
        <f>ROW()</f>
        <v>161</v>
      </c>
      <c r="B161" s="188"/>
      <c r="C161" s="266"/>
      <c r="D161" s="188"/>
      <c r="E161" s="433"/>
      <c r="F161" s="471"/>
      <c r="G161" s="471"/>
      <c r="H161" s="471"/>
      <c r="I161" s="471"/>
      <c r="J161" s="472"/>
      <c r="K161" s="235"/>
      <c r="L161" s="234"/>
    </row>
    <row r="162" spans="1:26" ht="15" customHeight="1" x14ac:dyDescent="0.2">
      <c r="A162" s="199">
        <f>ROW()</f>
        <v>162</v>
      </c>
      <c r="B162" s="188"/>
      <c r="C162" s="266"/>
      <c r="D162" s="188"/>
      <c r="E162" s="433"/>
      <c r="F162" s="471"/>
      <c r="G162" s="471"/>
      <c r="H162" s="471"/>
      <c r="I162" s="471"/>
      <c r="J162" s="472"/>
      <c r="K162" s="235"/>
      <c r="L162" s="234"/>
    </row>
    <row r="163" spans="1:26" ht="15" customHeight="1" x14ac:dyDescent="0.2">
      <c r="A163" s="199">
        <f>ROW()</f>
        <v>163</v>
      </c>
      <c r="B163" s="188"/>
      <c r="C163" s="266"/>
      <c r="D163" s="188"/>
      <c r="E163" s="433"/>
      <c r="F163" s="471"/>
      <c r="G163" s="471"/>
      <c r="H163" s="471"/>
      <c r="I163" s="471"/>
      <c r="J163" s="472"/>
      <c r="K163" s="235"/>
      <c r="L163" s="234"/>
    </row>
    <row r="164" spans="1:26" ht="15" customHeight="1" x14ac:dyDescent="0.2">
      <c r="A164" s="199">
        <f>ROW()</f>
        <v>164</v>
      </c>
      <c r="B164" s="188"/>
      <c r="C164" s="266"/>
      <c r="D164" s="188"/>
      <c r="E164" s="433"/>
      <c r="F164" s="471"/>
      <c r="G164" s="471"/>
      <c r="H164" s="471"/>
      <c r="I164" s="471"/>
      <c r="J164" s="472"/>
      <c r="K164" s="235"/>
      <c r="L164" s="234"/>
    </row>
    <row r="165" spans="1:26" ht="15" customHeight="1" x14ac:dyDescent="0.2">
      <c r="A165" s="199">
        <f>ROW()</f>
        <v>165</v>
      </c>
      <c r="B165" s="188"/>
      <c r="C165" s="266"/>
      <c r="D165" s="188"/>
      <c r="E165" s="433"/>
      <c r="F165" s="471"/>
      <c r="G165" s="471"/>
      <c r="H165" s="471"/>
      <c r="I165" s="471"/>
      <c r="J165" s="472"/>
      <c r="K165" s="235"/>
      <c r="L165" s="234"/>
    </row>
    <row r="166" spans="1:26" ht="15" customHeight="1" x14ac:dyDescent="0.2">
      <c r="A166" s="199">
        <f>ROW()</f>
        <v>166</v>
      </c>
      <c r="B166" s="188"/>
      <c r="C166" s="266"/>
      <c r="D166" s="188"/>
      <c r="E166" s="433"/>
      <c r="F166" s="471"/>
      <c r="G166" s="471"/>
      <c r="H166" s="471"/>
      <c r="I166" s="471"/>
      <c r="J166" s="472"/>
      <c r="K166" s="235"/>
      <c r="L166" s="234"/>
    </row>
    <row r="167" spans="1:26" ht="15" customHeight="1" x14ac:dyDescent="0.2">
      <c r="A167" s="199">
        <f>ROW()</f>
        <v>167</v>
      </c>
      <c r="B167" s="188"/>
      <c r="C167" s="266"/>
      <c r="D167" s="188"/>
      <c r="E167" s="433"/>
      <c r="F167" s="471"/>
      <c r="G167" s="471"/>
      <c r="H167" s="471"/>
      <c r="I167" s="471"/>
      <c r="J167" s="472"/>
      <c r="K167" s="235"/>
      <c r="L167" s="234"/>
    </row>
    <row r="168" spans="1:26" ht="15" customHeight="1" x14ac:dyDescent="0.2">
      <c r="A168" s="199">
        <f>ROW()</f>
        <v>168</v>
      </c>
      <c r="B168" s="188"/>
      <c r="C168" s="266"/>
      <c r="D168" s="188"/>
      <c r="E168" s="433"/>
      <c r="F168" s="471"/>
      <c r="G168" s="471"/>
      <c r="H168" s="471"/>
      <c r="I168" s="471"/>
      <c r="J168" s="472"/>
      <c r="K168" s="235"/>
      <c r="L168" s="234"/>
    </row>
    <row r="169" spans="1:26" ht="15" customHeight="1" x14ac:dyDescent="0.2">
      <c r="A169" s="199">
        <f>ROW()</f>
        <v>169</v>
      </c>
      <c r="B169" s="188"/>
      <c r="C169" s="266"/>
      <c r="D169" s="188"/>
      <c r="E169" s="433"/>
      <c r="F169" s="471"/>
      <c r="G169" s="471"/>
      <c r="H169" s="471"/>
      <c r="I169" s="471"/>
      <c r="J169" s="472"/>
      <c r="K169" s="235"/>
      <c r="L169" s="234"/>
    </row>
    <row r="170" spans="1:26" ht="15" customHeight="1" x14ac:dyDescent="0.2">
      <c r="A170" s="199">
        <f>ROW()</f>
        <v>170</v>
      </c>
      <c r="B170" s="188"/>
      <c r="C170" s="266"/>
      <c r="D170" s="188"/>
      <c r="E170" s="433"/>
      <c r="F170" s="471"/>
      <c r="G170" s="471"/>
      <c r="H170" s="471"/>
      <c r="I170" s="471"/>
      <c r="J170" s="472"/>
      <c r="K170" s="235"/>
      <c r="L170" s="234"/>
    </row>
    <row r="171" spans="1:26" x14ac:dyDescent="0.2">
      <c r="A171" s="200">
        <f>ROW()</f>
        <v>171</v>
      </c>
      <c r="B171" s="39"/>
      <c r="C171" s="39"/>
      <c r="D171" s="39"/>
      <c r="E171" s="39"/>
      <c r="F171" s="39"/>
      <c r="G171" s="39"/>
      <c r="H171" s="39"/>
      <c r="I171" s="39"/>
      <c r="J171" s="39"/>
      <c r="K171" s="236" t="s">
        <v>578</v>
      </c>
      <c r="L171" s="234"/>
    </row>
    <row r="173" spans="1:26" s="10" customFormat="1" ht="12.75" customHeight="1" x14ac:dyDescent="0.2">
      <c r="A173" s="15"/>
      <c r="B173" s="16"/>
      <c r="C173" s="16"/>
      <c r="D173" s="16"/>
      <c r="E173" s="16"/>
      <c r="F173" s="16"/>
      <c r="G173" s="16"/>
      <c r="H173" s="16"/>
      <c r="I173" s="16"/>
      <c r="J173" s="16"/>
      <c r="K173" s="233"/>
      <c r="L173" s="234"/>
      <c r="M173"/>
      <c r="N173"/>
      <c r="O173"/>
      <c r="P173"/>
      <c r="Q173"/>
      <c r="R173"/>
      <c r="S173"/>
      <c r="T173"/>
      <c r="U173"/>
      <c r="V173"/>
      <c r="W173"/>
      <c r="X173"/>
      <c r="Y173"/>
      <c r="Z173"/>
    </row>
    <row r="174" spans="1:26" s="10" customFormat="1" ht="16.5" customHeight="1" x14ac:dyDescent="0.25">
      <c r="A174" s="56"/>
      <c r="B174" s="57"/>
      <c r="C174" s="57"/>
      <c r="D174" s="57"/>
      <c r="E174" s="177" t="s">
        <v>191</v>
      </c>
      <c r="F174" s="379" t="str">
        <f>IF(NOT(ISBLANK('Annual CoverSheet'!$C$8)),'Annual CoverSheet'!$C$8,"")</f>
        <v>Airport Company</v>
      </c>
      <c r="G174" s="379"/>
      <c r="H174" s="379"/>
      <c r="I174" s="379"/>
      <c r="J174" s="379"/>
      <c r="K174" s="192"/>
      <c r="L174" s="234"/>
      <c r="M174"/>
      <c r="N174"/>
      <c r="O174"/>
      <c r="P174"/>
      <c r="Q174"/>
      <c r="R174"/>
      <c r="S174"/>
      <c r="T174"/>
      <c r="U174"/>
      <c r="V174"/>
      <c r="W174"/>
      <c r="X174"/>
      <c r="Y174"/>
      <c r="Z174"/>
    </row>
    <row r="175" spans="1:26" s="10" customFormat="1" ht="16.5" customHeight="1" x14ac:dyDescent="0.25">
      <c r="A175" s="56"/>
      <c r="B175" s="57"/>
      <c r="C175" s="57"/>
      <c r="D175" s="57"/>
      <c r="E175" s="177" t="s">
        <v>192</v>
      </c>
      <c r="F175" s="380">
        <f>IF(ISNUMBER('Annual CoverSheet'!$C$12),'Annual CoverSheet'!$C$12,"")</f>
        <v>40633</v>
      </c>
      <c r="G175" s="380"/>
      <c r="H175" s="380"/>
      <c r="I175" s="380"/>
      <c r="J175" s="380"/>
      <c r="K175" s="192"/>
      <c r="L175" s="234"/>
      <c r="M175"/>
      <c r="N175"/>
      <c r="O175"/>
      <c r="P175"/>
      <c r="Q175"/>
      <c r="R175"/>
      <c r="S175"/>
      <c r="T175"/>
      <c r="U175"/>
      <c r="V175"/>
      <c r="W175"/>
      <c r="X175"/>
      <c r="Y175"/>
      <c r="Z175"/>
    </row>
    <row r="176" spans="1:26" s="3" customFormat="1" ht="20.25" customHeight="1" x14ac:dyDescent="0.25">
      <c r="A176" s="182" t="s">
        <v>463</v>
      </c>
      <c r="B176" s="19"/>
      <c r="C176" s="19"/>
      <c r="D176" s="19"/>
      <c r="E176" s="19"/>
      <c r="F176" s="19"/>
      <c r="G176" s="19"/>
      <c r="H176" s="19"/>
      <c r="I176" s="19"/>
      <c r="J176" s="19"/>
      <c r="K176" s="191"/>
      <c r="L176" s="234"/>
      <c r="M176"/>
      <c r="N176"/>
      <c r="O176"/>
      <c r="P176"/>
      <c r="Q176"/>
      <c r="R176"/>
      <c r="S176"/>
      <c r="T176"/>
      <c r="U176"/>
      <c r="V176"/>
      <c r="W176"/>
      <c r="X176"/>
      <c r="Y176"/>
      <c r="Z176"/>
    </row>
    <row r="177" spans="1:26" s="10" customFormat="1" ht="12.75" customHeight="1" x14ac:dyDescent="0.2">
      <c r="A177" s="198" t="s">
        <v>589</v>
      </c>
      <c r="B177" s="22" t="s">
        <v>686</v>
      </c>
      <c r="C177" s="57"/>
      <c r="D177" s="57"/>
      <c r="E177" s="57"/>
      <c r="F177" s="57"/>
      <c r="G177" s="57"/>
      <c r="H177" s="57"/>
      <c r="I177" s="57"/>
      <c r="J177" s="57"/>
      <c r="K177" s="192"/>
      <c r="L177" s="234"/>
      <c r="M177"/>
      <c r="N177"/>
      <c r="O177"/>
      <c r="P177"/>
      <c r="Q177"/>
      <c r="R177"/>
      <c r="S177"/>
      <c r="T177"/>
      <c r="U177"/>
      <c r="V177"/>
      <c r="W177"/>
      <c r="X177"/>
      <c r="Y177"/>
      <c r="Z177"/>
    </row>
    <row r="178" spans="1:26" ht="15" customHeight="1" x14ac:dyDescent="0.2">
      <c r="A178" s="199">
        <f>ROW()</f>
        <v>178</v>
      </c>
      <c r="B178" s="24"/>
      <c r="C178" s="170" t="s">
        <v>679</v>
      </c>
      <c r="D178" s="24"/>
      <c r="E178" s="24"/>
      <c r="F178" s="24"/>
      <c r="G178" s="24"/>
      <c r="H178" s="24"/>
      <c r="I178" s="24"/>
      <c r="J178" s="24"/>
      <c r="K178" s="235"/>
      <c r="L178" s="234"/>
    </row>
    <row r="179" spans="1:26" ht="20.100000000000001" customHeight="1" x14ac:dyDescent="0.2">
      <c r="A179" s="199">
        <f>ROW()</f>
        <v>179</v>
      </c>
      <c r="B179" s="24"/>
      <c r="C179" s="42" t="s">
        <v>189</v>
      </c>
      <c r="D179" s="188"/>
      <c r="E179" s="273" t="s">
        <v>190</v>
      </c>
      <c r="F179" s="274"/>
      <c r="G179" s="274"/>
      <c r="H179" s="274"/>
      <c r="I179" s="274"/>
      <c r="J179" s="275"/>
      <c r="K179" s="235"/>
      <c r="L179" s="234"/>
    </row>
    <row r="180" spans="1:26" ht="15" customHeight="1" x14ac:dyDescent="0.2">
      <c r="A180" s="199">
        <f>ROW()</f>
        <v>180</v>
      </c>
      <c r="B180" s="24"/>
      <c r="C180" s="336"/>
      <c r="D180" s="188"/>
      <c r="E180" s="433"/>
      <c r="F180" s="471"/>
      <c r="G180" s="471"/>
      <c r="H180" s="471"/>
      <c r="I180" s="471"/>
      <c r="J180" s="472"/>
      <c r="K180" s="235"/>
      <c r="L180" s="234"/>
    </row>
    <row r="181" spans="1:26" ht="15" customHeight="1" x14ac:dyDescent="0.2">
      <c r="A181" s="199">
        <f>ROW()</f>
        <v>181</v>
      </c>
      <c r="B181" s="24"/>
      <c r="C181" s="336"/>
      <c r="D181" s="188"/>
      <c r="E181" s="433"/>
      <c r="F181" s="471"/>
      <c r="G181" s="471"/>
      <c r="H181" s="471"/>
      <c r="I181" s="471"/>
      <c r="J181" s="472"/>
      <c r="K181" s="235"/>
      <c r="L181" s="234"/>
    </row>
    <row r="182" spans="1:26" ht="15" customHeight="1" x14ac:dyDescent="0.2">
      <c r="A182" s="199">
        <f>ROW()</f>
        <v>182</v>
      </c>
      <c r="B182" s="188"/>
      <c r="C182" s="336"/>
      <c r="D182" s="188"/>
      <c r="E182" s="433"/>
      <c r="F182" s="471"/>
      <c r="G182" s="471"/>
      <c r="H182" s="471"/>
      <c r="I182" s="471"/>
      <c r="J182" s="472"/>
      <c r="K182" s="235"/>
      <c r="L182" s="234"/>
    </row>
    <row r="183" spans="1:26" ht="15" customHeight="1" x14ac:dyDescent="0.2">
      <c r="A183" s="199">
        <f>ROW()</f>
        <v>183</v>
      </c>
      <c r="B183" s="188"/>
      <c r="C183" s="336"/>
      <c r="D183" s="188"/>
      <c r="E183" s="433"/>
      <c r="F183" s="471"/>
      <c r="G183" s="471"/>
      <c r="H183" s="471"/>
      <c r="I183" s="471"/>
      <c r="J183" s="472"/>
      <c r="K183" s="235"/>
      <c r="L183" s="234"/>
    </row>
    <row r="184" spans="1:26" ht="15" customHeight="1" x14ac:dyDescent="0.2">
      <c r="A184" s="199">
        <f>ROW()</f>
        <v>184</v>
      </c>
      <c r="B184" s="188"/>
      <c r="C184" s="336"/>
      <c r="D184" s="188"/>
      <c r="E184" s="433"/>
      <c r="F184" s="471"/>
      <c r="G184" s="471"/>
      <c r="H184" s="471"/>
      <c r="I184" s="471"/>
      <c r="J184" s="472"/>
      <c r="K184" s="235"/>
      <c r="L184" s="234"/>
    </row>
    <row r="185" spans="1:26" ht="15" customHeight="1" x14ac:dyDescent="0.2">
      <c r="A185" s="199">
        <f>ROW()</f>
        <v>185</v>
      </c>
      <c r="B185" s="188"/>
      <c r="C185" s="336"/>
      <c r="D185" s="188"/>
      <c r="E185" s="433"/>
      <c r="F185" s="471"/>
      <c r="G185" s="471"/>
      <c r="H185" s="471"/>
      <c r="I185" s="471"/>
      <c r="J185" s="472"/>
      <c r="K185" s="235"/>
      <c r="L185" s="234"/>
    </row>
    <row r="186" spans="1:26" ht="15" customHeight="1" x14ac:dyDescent="0.2">
      <c r="A186" s="199">
        <f>ROW()</f>
        <v>186</v>
      </c>
      <c r="B186" s="188"/>
      <c r="C186" s="336"/>
      <c r="D186" s="188"/>
      <c r="E186" s="433"/>
      <c r="F186" s="471"/>
      <c r="G186" s="471"/>
      <c r="H186" s="471"/>
      <c r="I186" s="471"/>
      <c r="J186" s="472"/>
      <c r="K186" s="235"/>
      <c r="L186" s="234"/>
    </row>
    <row r="187" spans="1:26" ht="15" customHeight="1" x14ac:dyDescent="0.2">
      <c r="A187" s="199">
        <f>ROW()</f>
        <v>187</v>
      </c>
      <c r="B187" s="188"/>
      <c r="C187" s="336"/>
      <c r="D187" s="188"/>
      <c r="E187" s="433"/>
      <c r="F187" s="471"/>
      <c r="G187" s="471"/>
      <c r="H187" s="471"/>
      <c r="I187" s="471"/>
      <c r="J187" s="472"/>
      <c r="K187" s="235"/>
      <c r="L187" s="234"/>
    </row>
    <row r="188" spans="1:26" ht="15" customHeight="1" x14ac:dyDescent="0.2">
      <c r="A188" s="199">
        <f>ROW()</f>
        <v>188</v>
      </c>
      <c r="B188" s="188"/>
      <c r="C188" s="336"/>
      <c r="D188" s="188"/>
      <c r="E188" s="433"/>
      <c r="F188" s="471"/>
      <c r="G188" s="471"/>
      <c r="H188" s="471"/>
      <c r="I188" s="471"/>
      <c r="J188" s="472"/>
      <c r="K188" s="235"/>
      <c r="L188" s="234"/>
    </row>
    <row r="189" spans="1:26" ht="15" customHeight="1" x14ac:dyDescent="0.2">
      <c r="A189" s="199">
        <f>ROW()</f>
        <v>189</v>
      </c>
      <c r="B189" s="188"/>
      <c r="C189" s="336"/>
      <c r="D189" s="188"/>
      <c r="E189" s="433"/>
      <c r="F189" s="471"/>
      <c r="G189" s="471"/>
      <c r="H189" s="471"/>
      <c r="I189" s="471"/>
      <c r="J189" s="472"/>
      <c r="K189" s="235"/>
      <c r="L189" s="234"/>
    </row>
    <row r="190" spans="1:26" ht="30" customHeight="1" x14ac:dyDescent="0.25">
      <c r="A190" s="199">
        <f>ROW()</f>
        <v>190</v>
      </c>
      <c r="B190" s="184" t="s">
        <v>487</v>
      </c>
      <c r="C190" s="169"/>
      <c r="D190" s="24"/>
      <c r="E190" s="24"/>
      <c r="F190" s="24"/>
      <c r="G190" s="24"/>
      <c r="H190" s="24"/>
      <c r="I190" s="24"/>
      <c r="J190" s="24"/>
      <c r="K190" s="235"/>
      <c r="L190" s="234"/>
    </row>
    <row r="191" spans="1:26" ht="38.25" x14ac:dyDescent="0.2">
      <c r="A191" s="199">
        <f>ROW()</f>
        <v>191</v>
      </c>
      <c r="B191" s="24"/>
      <c r="C191" s="173"/>
      <c r="D191" s="42" t="s">
        <v>326</v>
      </c>
      <c r="E191" s="23"/>
      <c r="F191" s="42" t="s">
        <v>313</v>
      </c>
      <c r="G191" s="23"/>
      <c r="H191" s="42" t="s">
        <v>336</v>
      </c>
      <c r="I191" s="24"/>
      <c r="J191" s="42" t="s">
        <v>193</v>
      </c>
      <c r="K191" s="235"/>
      <c r="L191" s="234"/>
    </row>
    <row r="192" spans="1:26" ht="15" customHeight="1" x14ac:dyDescent="0.2">
      <c r="A192" s="199">
        <f>ROW()</f>
        <v>192</v>
      </c>
      <c r="B192" s="24"/>
      <c r="C192" s="176" t="s">
        <v>420</v>
      </c>
      <c r="D192" s="62"/>
      <c r="E192" s="24"/>
      <c r="F192" s="62"/>
      <c r="G192" s="24"/>
      <c r="H192" s="62"/>
      <c r="I192" s="24"/>
      <c r="J192" s="317">
        <f>D192+F192+H192</f>
        <v>0</v>
      </c>
      <c r="K192" s="235"/>
      <c r="L192" s="234"/>
    </row>
    <row r="193" spans="1:12" ht="15" customHeight="1" x14ac:dyDescent="0.2">
      <c r="A193" s="199">
        <f>ROW()</f>
        <v>193</v>
      </c>
      <c r="B193" s="24"/>
      <c r="C193" s="176" t="s">
        <v>421</v>
      </c>
      <c r="D193" s="24"/>
      <c r="E193" s="24"/>
      <c r="F193" s="24"/>
      <c r="G193" s="24"/>
      <c r="H193" s="24"/>
      <c r="I193" s="24"/>
      <c r="J193" s="197"/>
      <c r="K193" s="235"/>
      <c r="L193" s="234"/>
    </row>
    <row r="194" spans="1:12" ht="30" customHeight="1" x14ac:dyDescent="0.2">
      <c r="A194" s="199">
        <f>ROW()</f>
        <v>194</v>
      </c>
      <c r="B194" s="24"/>
      <c r="C194" s="169" t="s">
        <v>491</v>
      </c>
      <c r="D194" s="24"/>
      <c r="E194" s="24"/>
      <c r="F194" s="24"/>
      <c r="G194" s="24"/>
      <c r="H194" s="24"/>
      <c r="I194" s="24"/>
      <c r="J194" s="24"/>
      <c r="K194" s="235"/>
      <c r="L194" s="234"/>
    </row>
    <row r="195" spans="1:12" ht="15" customHeight="1" x14ac:dyDescent="0.2">
      <c r="A195" s="199">
        <f>ROW()</f>
        <v>195</v>
      </c>
      <c r="B195" s="24"/>
      <c r="C195" s="381"/>
      <c r="D195" s="381"/>
      <c r="E195" s="381"/>
      <c r="F195" s="381"/>
      <c r="G195" s="381"/>
      <c r="H195" s="381"/>
      <c r="I195" s="381"/>
      <c r="J195" s="381"/>
      <c r="K195" s="235"/>
      <c r="L195" s="234"/>
    </row>
    <row r="196" spans="1:12" ht="15" customHeight="1" x14ac:dyDescent="0.2">
      <c r="A196" s="199">
        <f>ROW()</f>
        <v>196</v>
      </c>
      <c r="B196" s="24"/>
      <c r="C196" s="381"/>
      <c r="D196" s="381"/>
      <c r="E196" s="381"/>
      <c r="F196" s="381"/>
      <c r="G196" s="381"/>
      <c r="H196" s="381"/>
      <c r="I196" s="381"/>
      <c r="J196" s="381"/>
      <c r="K196" s="235"/>
      <c r="L196" s="234"/>
    </row>
    <row r="197" spans="1:12" ht="15" customHeight="1" x14ac:dyDescent="0.2">
      <c r="A197" s="199">
        <f>ROW()</f>
        <v>197</v>
      </c>
      <c r="B197" s="24"/>
      <c r="C197" s="381"/>
      <c r="D197" s="381"/>
      <c r="E197" s="381"/>
      <c r="F197" s="381"/>
      <c r="G197" s="381"/>
      <c r="H197" s="381"/>
      <c r="I197" s="381"/>
      <c r="J197" s="381"/>
      <c r="K197" s="235"/>
      <c r="L197" s="234"/>
    </row>
    <row r="198" spans="1:12" ht="15" customHeight="1" x14ac:dyDescent="0.2">
      <c r="A198" s="199">
        <f>ROW()</f>
        <v>198</v>
      </c>
      <c r="B198" s="24"/>
      <c r="C198" s="381"/>
      <c r="D198" s="381"/>
      <c r="E198" s="381"/>
      <c r="F198" s="381"/>
      <c r="G198" s="381"/>
      <c r="H198" s="381"/>
      <c r="I198" s="381"/>
      <c r="J198" s="381"/>
      <c r="K198" s="235"/>
      <c r="L198" s="234"/>
    </row>
    <row r="199" spans="1:12" ht="15" customHeight="1" x14ac:dyDescent="0.2">
      <c r="A199" s="199">
        <f>ROW()</f>
        <v>199</v>
      </c>
      <c r="B199" s="24"/>
      <c r="C199" s="381"/>
      <c r="D199" s="381"/>
      <c r="E199" s="381"/>
      <c r="F199" s="381"/>
      <c r="G199" s="381"/>
      <c r="H199" s="381"/>
      <c r="I199" s="381"/>
      <c r="J199" s="381"/>
      <c r="K199" s="235"/>
      <c r="L199" s="234"/>
    </row>
    <row r="200" spans="1:12" ht="15" customHeight="1" x14ac:dyDescent="0.2">
      <c r="A200" s="199">
        <f>ROW()</f>
        <v>200</v>
      </c>
      <c r="B200" s="24"/>
      <c r="C200" s="381"/>
      <c r="D200" s="381"/>
      <c r="E200" s="381"/>
      <c r="F200" s="381"/>
      <c r="G200" s="381"/>
      <c r="H200" s="381"/>
      <c r="I200" s="381"/>
      <c r="J200" s="381"/>
      <c r="K200" s="235"/>
      <c r="L200" s="234"/>
    </row>
    <row r="201" spans="1:12" ht="15" customHeight="1" x14ac:dyDescent="0.2">
      <c r="A201" s="199">
        <f>ROW()</f>
        <v>201</v>
      </c>
      <c r="B201" s="24"/>
      <c r="C201" s="381"/>
      <c r="D201" s="381"/>
      <c r="E201" s="381"/>
      <c r="F201" s="381"/>
      <c r="G201" s="381"/>
      <c r="H201" s="381"/>
      <c r="I201" s="381"/>
      <c r="J201" s="381"/>
      <c r="K201" s="235"/>
      <c r="L201" s="234"/>
    </row>
    <row r="202" spans="1:12" ht="15" customHeight="1" x14ac:dyDescent="0.2">
      <c r="A202" s="199">
        <f>ROW()</f>
        <v>202</v>
      </c>
      <c r="B202" s="24"/>
      <c r="C202" s="381"/>
      <c r="D202" s="381"/>
      <c r="E202" s="381"/>
      <c r="F202" s="381"/>
      <c r="G202" s="381"/>
      <c r="H202" s="381"/>
      <c r="I202" s="381"/>
      <c r="J202" s="381"/>
      <c r="K202" s="235"/>
      <c r="L202" s="234"/>
    </row>
    <row r="203" spans="1:12" ht="15" customHeight="1" x14ac:dyDescent="0.2">
      <c r="A203" s="199">
        <f>ROW()</f>
        <v>203</v>
      </c>
      <c r="B203" s="24"/>
      <c r="C203" s="381"/>
      <c r="D203" s="381"/>
      <c r="E203" s="381"/>
      <c r="F203" s="381"/>
      <c r="G203" s="381"/>
      <c r="H203" s="381"/>
      <c r="I203" s="381"/>
      <c r="J203" s="381"/>
      <c r="K203" s="235"/>
      <c r="L203" s="234"/>
    </row>
    <row r="204" spans="1:12" ht="15" customHeight="1" x14ac:dyDescent="0.2">
      <c r="A204" s="199">
        <f>ROW()</f>
        <v>204</v>
      </c>
      <c r="B204" s="24"/>
      <c r="C204" s="381"/>
      <c r="D204" s="381"/>
      <c r="E204" s="381"/>
      <c r="F204" s="381"/>
      <c r="G204" s="381"/>
      <c r="H204" s="381"/>
      <c r="I204" s="381"/>
      <c r="J204" s="381"/>
      <c r="K204" s="235"/>
      <c r="L204" s="234"/>
    </row>
    <row r="205" spans="1:12" ht="15" customHeight="1" x14ac:dyDescent="0.2">
      <c r="A205" s="199">
        <f>ROW()</f>
        <v>205</v>
      </c>
      <c r="B205" s="24"/>
      <c r="C205" s="381"/>
      <c r="D205" s="381"/>
      <c r="E205" s="381"/>
      <c r="F205" s="381"/>
      <c r="G205" s="381"/>
      <c r="H205" s="381"/>
      <c r="I205" s="381"/>
      <c r="J205" s="381"/>
      <c r="K205" s="235"/>
      <c r="L205" s="234"/>
    </row>
    <row r="206" spans="1:12" ht="15" customHeight="1" x14ac:dyDescent="0.2">
      <c r="A206" s="199">
        <f>ROW()</f>
        <v>206</v>
      </c>
      <c r="B206" s="24"/>
      <c r="C206" s="381"/>
      <c r="D206" s="381"/>
      <c r="E206" s="381"/>
      <c r="F206" s="381"/>
      <c r="G206" s="381"/>
      <c r="H206" s="381"/>
      <c r="I206" s="381"/>
      <c r="J206" s="381"/>
      <c r="K206" s="235"/>
      <c r="L206" s="234"/>
    </row>
    <row r="207" spans="1:12" ht="15" customHeight="1" x14ac:dyDescent="0.2">
      <c r="A207" s="199">
        <f>ROW()</f>
        <v>207</v>
      </c>
      <c r="B207" s="24"/>
      <c r="C207" s="381"/>
      <c r="D207" s="381"/>
      <c r="E207" s="381"/>
      <c r="F207" s="381"/>
      <c r="G207" s="381"/>
      <c r="H207" s="381"/>
      <c r="I207" s="381"/>
      <c r="J207" s="381"/>
      <c r="K207" s="235"/>
      <c r="L207" s="234"/>
    </row>
    <row r="208" spans="1:12" ht="15" customHeight="1" x14ac:dyDescent="0.2">
      <c r="A208" s="199">
        <f>ROW()</f>
        <v>208</v>
      </c>
      <c r="B208" s="24"/>
      <c r="C208" s="381"/>
      <c r="D208" s="381"/>
      <c r="E208" s="381"/>
      <c r="F208" s="381"/>
      <c r="G208" s="381"/>
      <c r="H208" s="381"/>
      <c r="I208" s="381"/>
      <c r="J208" s="381"/>
      <c r="K208" s="235"/>
      <c r="L208" s="234"/>
    </row>
    <row r="209" spans="1:12" ht="15" customHeight="1" x14ac:dyDescent="0.2">
      <c r="A209" s="199">
        <f>ROW()</f>
        <v>209</v>
      </c>
      <c r="B209" s="24"/>
      <c r="C209" s="381"/>
      <c r="D209" s="381"/>
      <c r="E209" s="381"/>
      <c r="F209" s="381"/>
      <c r="G209" s="381"/>
      <c r="H209" s="381"/>
      <c r="I209" s="381"/>
      <c r="J209" s="381"/>
      <c r="K209" s="235"/>
      <c r="L209" s="234"/>
    </row>
    <row r="210" spans="1:12" ht="15" customHeight="1" x14ac:dyDescent="0.2">
      <c r="A210" s="199">
        <f>ROW()</f>
        <v>210</v>
      </c>
      <c r="B210" s="24"/>
      <c r="C210" s="381"/>
      <c r="D210" s="381"/>
      <c r="E210" s="381"/>
      <c r="F210" s="381"/>
      <c r="G210" s="381"/>
      <c r="H210" s="381"/>
      <c r="I210" s="381"/>
      <c r="J210" s="381"/>
      <c r="K210" s="235"/>
      <c r="L210" s="234"/>
    </row>
    <row r="211" spans="1:12" ht="15" customHeight="1" x14ac:dyDescent="0.2">
      <c r="A211" s="199">
        <f>ROW()</f>
        <v>211</v>
      </c>
      <c r="B211" s="24"/>
      <c r="C211" s="381"/>
      <c r="D211" s="381"/>
      <c r="E211" s="381"/>
      <c r="F211" s="381"/>
      <c r="G211" s="381"/>
      <c r="H211" s="381"/>
      <c r="I211" s="381"/>
      <c r="J211" s="381"/>
      <c r="K211" s="235"/>
      <c r="L211" s="234"/>
    </row>
    <row r="212" spans="1:12" ht="15" customHeight="1" x14ac:dyDescent="0.2">
      <c r="A212" s="199">
        <f>ROW()</f>
        <v>212</v>
      </c>
      <c r="B212" s="24"/>
      <c r="C212" s="381"/>
      <c r="D212" s="381"/>
      <c r="E212" s="381"/>
      <c r="F212" s="381"/>
      <c r="G212" s="381"/>
      <c r="H212" s="381"/>
      <c r="I212" s="381"/>
      <c r="J212" s="381"/>
      <c r="K212" s="235"/>
      <c r="L212" s="234"/>
    </row>
    <row r="213" spans="1:12" ht="15" customHeight="1" x14ac:dyDescent="0.2">
      <c r="A213" s="199">
        <f>ROW()</f>
        <v>213</v>
      </c>
      <c r="B213" s="24"/>
      <c r="C213" s="381"/>
      <c r="D213" s="381"/>
      <c r="E213" s="381"/>
      <c r="F213" s="381"/>
      <c r="G213" s="381"/>
      <c r="H213" s="381"/>
      <c r="I213" s="381"/>
      <c r="J213" s="381"/>
      <c r="K213" s="235"/>
      <c r="L213" s="234"/>
    </row>
    <row r="214" spans="1:12" ht="15" customHeight="1" x14ac:dyDescent="0.2">
      <c r="A214" s="199">
        <f>ROW()</f>
        <v>214</v>
      </c>
      <c r="B214" s="24"/>
      <c r="C214" s="381"/>
      <c r="D214" s="381"/>
      <c r="E214" s="381"/>
      <c r="F214" s="381"/>
      <c r="G214" s="381"/>
      <c r="H214" s="381"/>
      <c r="I214" s="381"/>
      <c r="J214" s="381"/>
      <c r="K214" s="235"/>
      <c r="L214" s="234"/>
    </row>
    <row r="215" spans="1:12" ht="15" customHeight="1" x14ac:dyDescent="0.2">
      <c r="A215" s="199">
        <f>ROW()</f>
        <v>215</v>
      </c>
      <c r="B215" s="24"/>
      <c r="C215" s="381"/>
      <c r="D215" s="381"/>
      <c r="E215" s="381"/>
      <c r="F215" s="381"/>
      <c r="G215" s="381"/>
      <c r="H215" s="381"/>
      <c r="I215" s="381"/>
      <c r="J215" s="381"/>
      <c r="K215" s="235"/>
      <c r="L215" s="234"/>
    </row>
    <row r="216" spans="1:12" ht="15" customHeight="1" x14ac:dyDescent="0.2">
      <c r="A216" s="199">
        <f>ROW()</f>
        <v>216</v>
      </c>
      <c r="B216" s="24"/>
      <c r="C216" s="381"/>
      <c r="D216" s="381"/>
      <c r="E216" s="381"/>
      <c r="F216" s="381"/>
      <c r="G216" s="381"/>
      <c r="H216" s="381"/>
      <c r="I216" s="381"/>
      <c r="J216" s="381"/>
      <c r="K216" s="235"/>
      <c r="L216" s="234"/>
    </row>
    <row r="217" spans="1:12" ht="15" customHeight="1" x14ac:dyDescent="0.2">
      <c r="A217" s="199">
        <f>ROW()</f>
        <v>217</v>
      </c>
      <c r="B217" s="24"/>
      <c r="C217" s="381"/>
      <c r="D217" s="381"/>
      <c r="E217" s="381"/>
      <c r="F217" s="381"/>
      <c r="G217" s="381"/>
      <c r="H217" s="381"/>
      <c r="I217" s="381"/>
      <c r="J217" s="381"/>
      <c r="K217" s="235"/>
      <c r="L217" s="234"/>
    </row>
    <row r="218" spans="1:12" ht="15" customHeight="1" x14ac:dyDescent="0.2">
      <c r="A218" s="199">
        <f>ROW()</f>
        <v>218</v>
      </c>
      <c r="B218" s="24"/>
      <c r="C218" s="381"/>
      <c r="D218" s="381"/>
      <c r="E218" s="381"/>
      <c r="F218" s="381"/>
      <c r="G218" s="381"/>
      <c r="H218" s="381"/>
      <c r="I218" s="381"/>
      <c r="J218" s="381"/>
      <c r="K218" s="235"/>
      <c r="L218" s="234"/>
    </row>
    <row r="219" spans="1:12" x14ac:dyDescent="0.2">
      <c r="A219" s="200">
        <f>ROW()</f>
        <v>219</v>
      </c>
      <c r="B219" s="39"/>
      <c r="C219" s="39"/>
      <c r="D219" s="39"/>
      <c r="E219" s="39"/>
      <c r="F219" s="39"/>
      <c r="G219" s="39"/>
      <c r="H219" s="39"/>
      <c r="I219" s="39"/>
      <c r="J219" s="39"/>
      <c r="K219" s="236" t="s">
        <v>579</v>
      </c>
      <c r="L219" s="234"/>
    </row>
  </sheetData>
  <sheetProtection formatColumns="0" formatRows="0"/>
  <mergeCells count="133">
    <mergeCell ref="C25:F25"/>
    <mergeCell ref="C33:F33"/>
    <mergeCell ref="C34:F34"/>
    <mergeCell ref="C35:F35"/>
    <mergeCell ref="E186:J186"/>
    <mergeCell ref="E187:J187"/>
    <mergeCell ref="C106:F106"/>
    <mergeCell ref="C107:F107"/>
    <mergeCell ref="E152:J152"/>
    <mergeCell ref="E153:J153"/>
    <mergeCell ref="E185:J185"/>
    <mergeCell ref="C48:F48"/>
    <mergeCell ref="C49:F49"/>
    <mergeCell ref="C50:F50"/>
    <mergeCell ref="F57:J57"/>
    <mergeCell ref="F58:J58"/>
    <mergeCell ref="C51:F51"/>
    <mergeCell ref="C93:F93"/>
    <mergeCell ref="C104:F104"/>
    <mergeCell ref="C70:F70"/>
    <mergeCell ref="C71:F71"/>
    <mergeCell ref="C72:F72"/>
    <mergeCell ref="C42:F42"/>
    <mergeCell ref="C41:F41"/>
    <mergeCell ref="C10:F10"/>
    <mergeCell ref="C11:F11"/>
    <mergeCell ref="C12:F12"/>
    <mergeCell ref="C13:F13"/>
    <mergeCell ref="C17:F17"/>
    <mergeCell ref="C38:F38"/>
    <mergeCell ref="C20:F20"/>
    <mergeCell ref="C21:F21"/>
    <mergeCell ref="C22:F22"/>
    <mergeCell ref="C23:F23"/>
    <mergeCell ref="C24:F24"/>
    <mergeCell ref="C32:F32"/>
    <mergeCell ref="C26:F26"/>
    <mergeCell ref="C28:F28"/>
    <mergeCell ref="C29:F29"/>
    <mergeCell ref="C30:F30"/>
    <mergeCell ref="C16:F16"/>
    <mergeCell ref="C31:F31"/>
    <mergeCell ref="C14:F14"/>
    <mergeCell ref="C15:F15"/>
    <mergeCell ref="C27:F27"/>
    <mergeCell ref="C37:F37"/>
    <mergeCell ref="C18:F18"/>
    <mergeCell ref="C19:F19"/>
    <mergeCell ref="C195:J218"/>
    <mergeCell ref="C64:F64"/>
    <mergeCell ref="C92:F92"/>
    <mergeCell ref="C77:F77"/>
    <mergeCell ref="C78:F78"/>
    <mergeCell ref="F119:J119"/>
    <mergeCell ref="C96:F96"/>
    <mergeCell ref="F174:J174"/>
    <mergeCell ref="C102:F102"/>
    <mergeCell ref="C103:F103"/>
    <mergeCell ref="C110:F110"/>
    <mergeCell ref="C94:F94"/>
    <mergeCell ref="F118:J118"/>
    <mergeCell ref="F175:J175"/>
    <mergeCell ref="C147:J147"/>
    <mergeCell ref="C111:F111"/>
    <mergeCell ref="E188:J188"/>
    <mergeCell ref="E189:J189"/>
    <mergeCell ref="E180:J180"/>
    <mergeCell ref="E181:J181"/>
    <mergeCell ref="E182:J182"/>
    <mergeCell ref="E183:J183"/>
    <mergeCell ref="E184:J184"/>
    <mergeCell ref="C132:J132"/>
    <mergeCell ref="F2:J2"/>
    <mergeCell ref="F3:J3"/>
    <mergeCell ref="C8:J8"/>
    <mergeCell ref="C43:F43"/>
    <mergeCell ref="C36:F36"/>
    <mergeCell ref="C112:F112"/>
    <mergeCell ref="C65:F65"/>
    <mergeCell ref="C66:F66"/>
    <mergeCell ref="C67:F67"/>
    <mergeCell ref="C80:F80"/>
    <mergeCell ref="C99:F99"/>
    <mergeCell ref="C91:F91"/>
    <mergeCell ref="C97:F97"/>
    <mergeCell ref="C109:F109"/>
    <mergeCell ref="C101:F101"/>
    <mergeCell ref="C100:F100"/>
    <mergeCell ref="C98:F98"/>
    <mergeCell ref="C95:F95"/>
    <mergeCell ref="C61:J61"/>
    <mergeCell ref="C52:F52"/>
    <mergeCell ref="C75:F75"/>
    <mergeCell ref="C76:F76"/>
    <mergeCell ref="C68:F68"/>
    <mergeCell ref="C69:F69"/>
    <mergeCell ref="C40:F40"/>
    <mergeCell ref="C39:F39"/>
    <mergeCell ref="C45:F45"/>
    <mergeCell ref="C46:F46"/>
    <mergeCell ref="C47:F47"/>
    <mergeCell ref="C44:F44"/>
    <mergeCell ref="E156:J156"/>
    <mergeCell ref="C113:F113"/>
    <mergeCell ref="C84:F84"/>
    <mergeCell ref="C73:F73"/>
    <mergeCell ref="C83:F83"/>
    <mergeCell ref="C85:F85"/>
    <mergeCell ref="C86:F86"/>
    <mergeCell ref="C87:F87"/>
    <mergeCell ref="C79:F79"/>
    <mergeCell ref="C82:F82"/>
    <mergeCell ref="C81:F81"/>
    <mergeCell ref="C74:F74"/>
    <mergeCell ref="C108:F108"/>
    <mergeCell ref="C105:F105"/>
    <mergeCell ref="E154:J154"/>
    <mergeCell ref="E155:J155"/>
    <mergeCell ref="E151:J151"/>
    <mergeCell ref="E169:J169"/>
    <mergeCell ref="E170:J170"/>
    <mergeCell ref="E163:J163"/>
    <mergeCell ref="E164:J164"/>
    <mergeCell ref="E165:J165"/>
    <mergeCell ref="E166:J166"/>
    <mergeCell ref="E167:J167"/>
    <mergeCell ref="E168:J168"/>
    <mergeCell ref="E157:J157"/>
    <mergeCell ref="E158:J158"/>
    <mergeCell ref="E159:J159"/>
    <mergeCell ref="E160:J160"/>
    <mergeCell ref="E161:J161"/>
    <mergeCell ref="E162:J162"/>
  </mergeCells>
  <phoneticPr fontId="1" type="noConversion"/>
  <dataValidations xWindow="263" yWindow="549" count="7">
    <dataValidation allowBlank="1" showInputMessage="1" promptTitle="Short text entry cell" prompt=" " sqref="C151:C170 C91:F113 C10:F52 C64:F87 E151:E170 C180:C189 E180:E189"/>
    <dataValidation type="whole" operator="greaterThanOrEqual" allowBlank="1" showInputMessage="1" showErrorMessage="1" errorTitle="Air passenger service movements" error="Integer values larger than or equal to 0 are accepted" promptTitle="Air passenger service movements" prompt="Please enter an integer value larger than or equal to 0" sqref="D134:D135 F134:F135 H134:H135">
      <formula1>0</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D140:D141 F140:F141 F144">
      <formula1>0</formula1>
    </dataValidation>
    <dataValidation type="whole" operator="greaterThanOrEqual" allowBlank="1" showInputMessage="1" showErrorMessage="1" errorTitle="Landings by aircraft type" error="Integers larger than or equal to 0 are accepted" promptTitle="Landings by aircraft type" prompt="Please enter an integer larger than or equal to 0." sqref="H10:H52 H64:H87 H91:H113 H124:H127">
      <formula1>0</formula1>
    </dataValidation>
    <dataValidation type="decimal" operator="greaterThanOrEqual" allowBlank="1" showInputMessage="1" showErrorMessage="1" errorTitle="Landed MCTOW by aircraft type" error="Values larger than or equal to 0 are accepted" promptTitle="Landed MCTOW by aircraft type" prompt="Please enter a value larger than or equal to 0." sqref="J64:J87 J91:J113 J124:J127 J10:J52">
      <formula1>0</formula1>
    </dataValidation>
    <dataValidation type="decimal" operator="greaterThanOrEqual" allowBlank="1" showInputMessage="1" showErrorMessage="1" errorTitle="FTE" error="Decimal values larger than or equal to 0 are accepted" promptTitle="FTE" sqref="D192 F192 H192">
      <formula1>0</formula1>
    </dataValidation>
    <dataValidation type="custom" allowBlank="1" showInputMessage="1" showErrorMessage="1" errorTitle="Thousands of dollars" error="Numeric values are accepted" promptTitle="Thousands of dollars" sqref="J193">
      <formula1>ISNUMBER(J193)</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57"/>
    <pageSetUpPr fitToPage="1"/>
  </sheetPr>
  <dimension ref="A1:AB20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79.85546875" customWidth="1"/>
    <col min="4" max="4" width="20.7109375" customWidth="1"/>
    <col min="5" max="5" width="0.5703125" customWidth="1"/>
    <col min="6" max="6" width="20.7109375" customWidth="1"/>
    <col min="7" max="7" width="2.7109375" customWidth="1"/>
  </cols>
  <sheetData>
    <row r="1" spans="1:28" s="10" customFormat="1" ht="12.75" customHeight="1" x14ac:dyDescent="0.2">
      <c r="A1" s="15"/>
      <c r="B1" s="16"/>
      <c r="C1" s="16"/>
      <c r="D1" s="16"/>
      <c r="E1" s="16"/>
      <c r="F1" s="16"/>
      <c r="G1" s="233"/>
      <c r="H1" s="234"/>
      <c r="I1"/>
      <c r="J1"/>
      <c r="K1"/>
      <c r="L1"/>
      <c r="M1"/>
      <c r="N1"/>
      <c r="O1"/>
      <c r="P1"/>
      <c r="Q1"/>
      <c r="R1"/>
      <c r="S1"/>
      <c r="T1"/>
      <c r="U1"/>
      <c r="V1"/>
      <c r="W1"/>
      <c r="X1"/>
      <c r="Y1"/>
      <c r="Z1"/>
      <c r="AA1"/>
      <c r="AB1"/>
    </row>
    <row r="2" spans="1:28" s="10" customFormat="1" ht="16.5" customHeight="1" x14ac:dyDescent="0.25">
      <c r="A2" s="56"/>
      <c r="B2" s="57"/>
      <c r="C2" s="177" t="s">
        <v>191</v>
      </c>
      <c r="D2" s="395" t="str">
        <f>IF(NOT(ISBLANK('Annual CoverSheet'!$C$8)),'Annual CoverSheet'!$C$8,"")</f>
        <v>Airport Company</v>
      </c>
      <c r="E2" s="482"/>
      <c r="F2" s="396"/>
      <c r="G2" s="239"/>
      <c r="H2" s="234"/>
      <c r="I2"/>
      <c r="J2"/>
      <c r="K2"/>
      <c r="L2"/>
      <c r="M2"/>
      <c r="N2"/>
      <c r="O2"/>
      <c r="P2"/>
      <c r="Q2"/>
      <c r="R2"/>
      <c r="S2"/>
      <c r="T2"/>
      <c r="U2"/>
      <c r="V2"/>
      <c r="W2"/>
      <c r="X2"/>
      <c r="Y2"/>
      <c r="Z2"/>
      <c r="AA2"/>
      <c r="AB2"/>
    </row>
    <row r="3" spans="1:28" s="10" customFormat="1" ht="16.5" customHeight="1" x14ac:dyDescent="0.25">
      <c r="A3" s="56"/>
      <c r="B3" s="57"/>
      <c r="C3" s="177" t="s">
        <v>192</v>
      </c>
      <c r="D3" s="397">
        <f>IF(ISNUMBER('Annual CoverSheet'!$C$12),'Annual CoverSheet'!$C$12,"")</f>
        <v>40633</v>
      </c>
      <c r="E3" s="483"/>
      <c r="F3" s="440"/>
      <c r="G3" s="239"/>
      <c r="H3" s="234"/>
      <c r="I3"/>
      <c r="J3"/>
      <c r="K3"/>
      <c r="L3"/>
      <c r="M3"/>
      <c r="N3"/>
      <c r="O3"/>
      <c r="P3"/>
      <c r="Q3"/>
      <c r="R3"/>
      <c r="S3"/>
      <c r="T3"/>
      <c r="U3"/>
      <c r="V3"/>
      <c r="W3"/>
      <c r="X3"/>
      <c r="Y3"/>
      <c r="Z3"/>
      <c r="AA3"/>
      <c r="AB3"/>
    </row>
    <row r="4" spans="1:28" s="3" customFormat="1" ht="20.25" customHeight="1" x14ac:dyDescent="0.25">
      <c r="A4" s="165" t="s">
        <v>460</v>
      </c>
      <c r="B4" s="19"/>
      <c r="C4" s="19"/>
      <c r="D4" s="19"/>
      <c r="E4" s="57"/>
      <c r="F4" s="19"/>
      <c r="G4" s="192"/>
      <c r="H4" s="234"/>
      <c r="I4"/>
      <c r="J4"/>
      <c r="K4"/>
      <c r="L4"/>
      <c r="M4"/>
      <c r="N4"/>
      <c r="O4"/>
      <c r="P4"/>
      <c r="Q4"/>
      <c r="R4"/>
      <c r="S4"/>
      <c r="T4"/>
      <c r="U4"/>
      <c r="V4"/>
      <c r="W4"/>
      <c r="X4"/>
      <c r="Y4"/>
      <c r="Z4"/>
      <c r="AA4"/>
      <c r="AB4"/>
    </row>
    <row r="5" spans="1:28" s="10" customFormat="1" ht="12.75" customHeight="1" x14ac:dyDescent="0.2">
      <c r="A5" s="198" t="s">
        <v>589</v>
      </c>
      <c r="B5" s="22" t="s">
        <v>686</v>
      </c>
      <c r="C5" s="57"/>
      <c r="D5" s="57"/>
      <c r="E5" s="57"/>
      <c r="F5" s="57"/>
      <c r="G5" s="192"/>
      <c r="H5" s="234"/>
      <c r="I5"/>
      <c r="J5"/>
      <c r="K5"/>
      <c r="L5"/>
      <c r="M5"/>
      <c r="N5"/>
      <c r="O5"/>
      <c r="P5"/>
      <c r="Q5"/>
      <c r="R5"/>
      <c r="S5"/>
      <c r="T5"/>
      <c r="U5"/>
      <c r="V5"/>
      <c r="W5"/>
      <c r="X5"/>
      <c r="Y5"/>
      <c r="Z5"/>
      <c r="AA5"/>
      <c r="AB5"/>
    </row>
    <row r="6" spans="1:28" ht="24.95" customHeight="1" x14ac:dyDescent="0.25">
      <c r="A6" s="199">
        <f>ROW()</f>
        <v>6</v>
      </c>
      <c r="B6" s="184" t="s">
        <v>492</v>
      </c>
      <c r="C6" s="24"/>
      <c r="D6" s="24"/>
      <c r="E6" s="52"/>
      <c r="F6" s="24"/>
      <c r="G6" s="240"/>
      <c r="H6" s="234"/>
    </row>
    <row r="7" spans="1:28" ht="15" customHeight="1" x14ac:dyDescent="0.2">
      <c r="A7" s="199">
        <f>ROW()</f>
        <v>7</v>
      </c>
      <c r="B7" s="24"/>
      <c r="C7" s="484" t="s">
        <v>54</v>
      </c>
      <c r="D7" s="24"/>
      <c r="E7" s="52"/>
      <c r="F7" s="28" t="s">
        <v>257</v>
      </c>
      <c r="G7" s="240"/>
      <c r="H7" s="234"/>
    </row>
    <row r="8" spans="1:28" ht="15" customHeight="1" x14ac:dyDescent="0.2">
      <c r="A8" s="199">
        <f>ROW()</f>
        <v>8</v>
      </c>
      <c r="B8" s="24"/>
      <c r="C8" s="485"/>
      <c r="D8" s="24"/>
      <c r="E8" s="52"/>
      <c r="F8" s="206"/>
      <c r="G8" s="240"/>
      <c r="H8" s="234"/>
    </row>
    <row r="9" spans="1:28" ht="15" customHeight="1" x14ac:dyDescent="0.2">
      <c r="A9" s="199">
        <f>ROW()</f>
        <v>9</v>
      </c>
      <c r="B9" s="24"/>
      <c r="C9" s="72" t="s">
        <v>55</v>
      </c>
      <c r="D9" s="24"/>
      <c r="E9" s="52"/>
      <c r="F9" s="206"/>
      <c r="G9" s="240"/>
      <c r="H9" s="234"/>
    </row>
    <row r="10" spans="1:28" ht="15" customHeight="1" x14ac:dyDescent="0.2">
      <c r="A10" s="199">
        <f>ROW()</f>
        <v>10</v>
      </c>
      <c r="B10" s="24"/>
      <c r="C10" s="72" t="s">
        <v>56</v>
      </c>
      <c r="D10" s="24"/>
      <c r="E10" s="52"/>
      <c r="F10" s="206"/>
      <c r="G10" s="240"/>
      <c r="H10" s="234"/>
    </row>
    <row r="11" spans="1:28" ht="15" customHeight="1" x14ac:dyDescent="0.2">
      <c r="A11" s="199">
        <f>ROW()</f>
        <v>11</v>
      </c>
      <c r="B11" s="24"/>
      <c r="C11" s="52" t="s">
        <v>57</v>
      </c>
      <c r="D11" s="24"/>
      <c r="E11" s="52"/>
      <c r="F11" s="206"/>
      <c r="G11" s="240"/>
      <c r="H11" s="234"/>
    </row>
    <row r="12" spans="1:28" ht="15" customHeight="1" x14ac:dyDescent="0.2">
      <c r="A12" s="199">
        <f>ROW()</f>
        <v>12</v>
      </c>
      <c r="B12" s="24"/>
      <c r="C12" s="52" t="s">
        <v>58</v>
      </c>
      <c r="D12" s="24"/>
      <c r="E12" s="52"/>
      <c r="F12" s="206"/>
      <c r="G12" s="240"/>
      <c r="H12" s="234"/>
    </row>
    <row r="13" spans="1:28" ht="15" customHeight="1" x14ac:dyDescent="0.2">
      <c r="A13" s="199">
        <f>ROW()</f>
        <v>13</v>
      </c>
      <c r="B13" s="24"/>
      <c r="C13" s="52"/>
      <c r="D13" s="24"/>
      <c r="E13" s="52"/>
      <c r="F13" s="24"/>
      <c r="G13" s="240"/>
      <c r="H13" s="234"/>
    </row>
    <row r="14" spans="1:28" x14ac:dyDescent="0.2">
      <c r="A14" s="199">
        <f>ROW()</f>
        <v>14</v>
      </c>
      <c r="B14" s="24"/>
      <c r="C14" s="487" t="s">
        <v>422</v>
      </c>
      <c r="D14" s="24"/>
      <c r="E14" s="52"/>
      <c r="F14" s="30" t="s">
        <v>150</v>
      </c>
      <c r="G14" s="240"/>
      <c r="H14" s="234"/>
    </row>
    <row r="15" spans="1:28" ht="15" customHeight="1" x14ac:dyDescent="0.2">
      <c r="A15" s="199">
        <f>ROW()</f>
        <v>15</v>
      </c>
      <c r="B15" s="24"/>
      <c r="C15" s="485"/>
      <c r="D15" s="24"/>
      <c r="E15" s="52"/>
      <c r="F15" s="206"/>
      <c r="G15" s="240"/>
      <c r="H15" s="234"/>
    </row>
    <row r="16" spans="1:28" ht="15" customHeight="1" x14ac:dyDescent="0.2">
      <c r="A16" s="199">
        <f>ROW()</f>
        <v>16</v>
      </c>
      <c r="B16" s="73"/>
      <c r="C16" s="72" t="s">
        <v>424</v>
      </c>
      <c r="D16" s="24"/>
      <c r="E16" s="52"/>
      <c r="F16" s="206"/>
      <c r="G16" s="240"/>
      <c r="H16" s="234"/>
    </row>
    <row r="17" spans="1:28" ht="15" customHeight="1" x14ac:dyDescent="0.2">
      <c r="A17" s="199">
        <f>ROW()</f>
        <v>17</v>
      </c>
      <c r="B17" s="73"/>
      <c r="C17" s="72" t="s">
        <v>423</v>
      </c>
      <c r="D17" s="24"/>
      <c r="E17" s="52"/>
      <c r="F17" s="207">
        <f>S16.Statistics!F142</f>
        <v>0</v>
      </c>
      <c r="G17" s="240"/>
      <c r="H17" s="234"/>
    </row>
    <row r="18" spans="1:28" ht="15" customHeight="1" x14ac:dyDescent="0.2">
      <c r="A18" s="199">
        <f>ROW()</f>
        <v>18</v>
      </c>
      <c r="B18" s="73"/>
      <c r="C18" s="72"/>
      <c r="D18" s="24"/>
      <c r="E18" s="52"/>
      <c r="F18" s="52"/>
      <c r="G18" s="240"/>
      <c r="H18" s="234"/>
    </row>
    <row r="19" spans="1:28" x14ac:dyDescent="0.2">
      <c r="A19" s="199">
        <f>ROW()</f>
        <v>19</v>
      </c>
      <c r="B19" s="73"/>
      <c r="C19" s="487" t="s">
        <v>68</v>
      </c>
      <c r="D19" s="24"/>
      <c r="E19" s="52"/>
      <c r="F19" s="30" t="s">
        <v>151</v>
      </c>
      <c r="G19" s="240"/>
      <c r="H19" s="234"/>
    </row>
    <row r="20" spans="1:28" ht="15" customHeight="1" x14ac:dyDescent="0.2">
      <c r="A20" s="199">
        <f>ROW()</f>
        <v>20</v>
      </c>
      <c r="B20" s="73"/>
      <c r="C20" s="485"/>
      <c r="D20" s="24"/>
      <c r="E20" s="52"/>
      <c r="F20" s="206"/>
      <c r="G20" s="240"/>
      <c r="H20" s="234"/>
    </row>
    <row r="21" spans="1:28" ht="15" customHeight="1" x14ac:dyDescent="0.2">
      <c r="A21" s="199">
        <f>ROW()</f>
        <v>21</v>
      </c>
      <c r="B21" s="73"/>
      <c r="C21" s="72" t="s">
        <v>69</v>
      </c>
      <c r="D21" s="24"/>
      <c r="E21" s="52"/>
      <c r="F21" s="206"/>
      <c r="G21" s="240"/>
      <c r="H21" s="234"/>
    </row>
    <row r="22" spans="1:28" ht="15" customHeight="1" x14ac:dyDescent="0.2">
      <c r="A22" s="199">
        <f>ROW()</f>
        <v>22</v>
      </c>
      <c r="B22" s="73"/>
      <c r="C22" s="72" t="s">
        <v>149</v>
      </c>
      <c r="D22" s="24"/>
      <c r="E22" s="52"/>
      <c r="F22" s="206"/>
      <c r="G22" s="240"/>
      <c r="H22" s="234"/>
    </row>
    <row r="23" spans="1:28" ht="30" customHeight="1" x14ac:dyDescent="0.25">
      <c r="A23" s="199">
        <f>ROW()</f>
        <v>23</v>
      </c>
      <c r="B23" s="184" t="s">
        <v>493</v>
      </c>
      <c r="C23" s="72"/>
      <c r="D23" s="52"/>
      <c r="E23" s="52"/>
      <c r="F23" s="24"/>
      <c r="G23" s="240"/>
      <c r="H23" s="234"/>
    </row>
    <row r="24" spans="1:28" ht="25.5" x14ac:dyDescent="0.2">
      <c r="A24" s="199">
        <f>ROW()</f>
        <v>24</v>
      </c>
      <c r="B24" s="24"/>
      <c r="C24" s="486" t="s">
        <v>59</v>
      </c>
      <c r="D24" s="42" t="s">
        <v>60</v>
      </c>
      <c r="E24" s="52"/>
      <c r="F24" s="74" t="s">
        <v>61</v>
      </c>
      <c r="G24" s="240"/>
      <c r="H24" s="234"/>
    </row>
    <row r="25" spans="1:28" ht="15" customHeight="1" x14ac:dyDescent="0.2">
      <c r="A25" s="199">
        <f>ROW()</f>
        <v>25</v>
      </c>
      <c r="B25" s="24"/>
      <c r="C25" s="415"/>
      <c r="D25" s="208" t="str">
        <f>IF(F15&lt;&gt;0,1000*F8/F15,"Not defined")</f>
        <v>Not defined</v>
      </c>
      <c r="E25" s="52"/>
      <c r="F25" s="318" t="str">
        <f>IF(F20&lt;&gt;0,1000*F8/F20,"Not defined")</f>
        <v>Not defined</v>
      </c>
      <c r="G25" s="240"/>
      <c r="H25" s="234"/>
    </row>
    <row r="26" spans="1:28" ht="15" customHeight="1" x14ac:dyDescent="0.2">
      <c r="A26" s="199">
        <f>ROW()</f>
        <v>26</v>
      </c>
      <c r="B26" s="24"/>
      <c r="C26" s="72" t="s">
        <v>62</v>
      </c>
      <c r="D26" s="208" t="str">
        <f>IF(F16&lt;&gt;0,1000*F9/F16,"Not defined")</f>
        <v>Not defined</v>
      </c>
      <c r="E26" s="52"/>
      <c r="F26" s="208" t="str">
        <f>IF(F21&lt;&gt;0,1000*F9/F21,"Not defined")</f>
        <v>Not defined</v>
      </c>
      <c r="G26" s="240"/>
      <c r="H26" s="234"/>
    </row>
    <row r="27" spans="1:28" ht="15" customHeight="1" x14ac:dyDescent="0.2">
      <c r="A27" s="199">
        <f>ROW()</f>
        <v>27</v>
      </c>
      <c r="B27" s="24"/>
      <c r="C27" s="72" t="s">
        <v>63</v>
      </c>
      <c r="D27" s="208" t="str">
        <f>IF(F17&lt;&gt;0,1000*F10/F17,"Not defined")</f>
        <v>Not defined</v>
      </c>
      <c r="E27" s="52"/>
      <c r="F27" s="208" t="str">
        <f>IF(F22&lt;&gt;0,1000*F10/F22,"Not defined")</f>
        <v>Not defined</v>
      </c>
      <c r="G27" s="240"/>
      <c r="H27" s="234"/>
    </row>
    <row r="28" spans="1:28" ht="54" customHeight="1" x14ac:dyDescent="0.2">
      <c r="A28" s="199">
        <f>ROW()</f>
        <v>28</v>
      </c>
      <c r="B28" s="24"/>
      <c r="C28" s="75"/>
      <c r="D28" s="42" t="s">
        <v>64</v>
      </c>
      <c r="E28" s="52"/>
      <c r="F28" s="76" t="s">
        <v>65</v>
      </c>
      <c r="G28" s="240"/>
      <c r="H28" s="234"/>
    </row>
    <row r="29" spans="1:28" ht="15" customHeight="1" x14ac:dyDescent="0.2">
      <c r="A29" s="199">
        <f>ROW()</f>
        <v>29</v>
      </c>
      <c r="B29" s="24"/>
      <c r="C29" s="52" t="s">
        <v>66</v>
      </c>
      <c r="D29" s="208" t="str">
        <f>IF((F15+F16)&lt;&gt;0,1000*(F11)/(F15+F16),"Not defined")</f>
        <v>Not defined</v>
      </c>
      <c r="E29" s="52"/>
      <c r="F29" s="318" t="str">
        <f>IF(F17&lt;&gt;0,1000*F12/F17,"Not defined")</f>
        <v>Not defined</v>
      </c>
      <c r="G29" s="240"/>
      <c r="H29" s="234"/>
    </row>
    <row r="30" spans="1:28" s="1" customFormat="1" ht="54" customHeight="1" x14ac:dyDescent="0.2">
      <c r="A30" s="199">
        <f>ROW()</f>
        <v>30</v>
      </c>
      <c r="B30" s="24"/>
      <c r="C30" s="75"/>
      <c r="D30" s="42" t="s">
        <v>64</v>
      </c>
      <c r="E30" s="52"/>
      <c r="F30" s="42" t="s">
        <v>65</v>
      </c>
      <c r="G30" s="240"/>
      <c r="H30" s="234"/>
      <c r="I30"/>
      <c r="J30"/>
      <c r="K30"/>
      <c r="L30"/>
      <c r="M30"/>
      <c r="N30"/>
      <c r="O30"/>
      <c r="P30"/>
      <c r="Q30"/>
      <c r="R30"/>
      <c r="S30"/>
      <c r="T30"/>
      <c r="U30"/>
      <c r="V30"/>
      <c r="W30"/>
      <c r="X30"/>
      <c r="Y30"/>
      <c r="Z30"/>
      <c r="AA30"/>
      <c r="AB30"/>
    </row>
    <row r="31" spans="1:28" s="1" customFormat="1" ht="15" customHeight="1" x14ac:dyDescent="0.2">
      <c r="A31" s="199">
        <f>ROW()</f>
        <v>31</v>
      </c>
      <c r="B31" s="73"/>
      <c r="C31" s="52" t="s">
        <v>425</v>
      </c>
      <c r="D31" s="319" t="str">
        <f>IF((F15+F16)&lt;&gt;0,1000*(F8+F9+F11)/(F15+F16),"Not defined")</f>
        <v>Not defined</v>
      </c>
      <c r="E31" s="52"/>
      <c r="F31" s="319" t="str">
        <f>IF(F17&lt;&gt;0,1000*(F10+F12)/F17,"Not defined")</f>
        <v>Not defined</v>
      </c>
      <c r="G31" s="240"/>
      <c r="H31" s="234"/>
      <c r="I31"/>
      <c r="J31"/>
      <c r="K31"/>
      <c r="L31"/>
      <c r="M31"/>
      <c r="N31"/>
      <c r="O31"/>
      <c r="P31"/>
      <c r="Q31"/>
      <c r="R31"/>
      <c r="S31"/>
      <c r="T31"/>
      <c r="U31"/>
      <c r="V31"/>
      <c r="W31"/>
      <c r="X31"/>
      <c r="Y31"/>
      <c r="Z31"/>
      <c r="AA31"/>
      <c r="AB31"/>
    </row>
    <row r="32" spans="1:28" ht="30" customHeight="1" x14ac:dyDescent="0.2">
      <c r="A32" s="199">
        <f>ROW()</f>
        <v>32</v>
      </c>
      <c r="B32" s="170"/>
      <c r="C32" s="170" t="s">
        <v>67</v>
      </c>
      <c r="D32" s="77"/>
      <c r="E32" s="66"/>
      <c r="F32" s="78"/>
      <c r="G32" s="235"/>
      <c r="H32" s="234"/>
    </row>
    <row r="33" spans="1:8" ht="15" customHeight="1" x14ac:dyDescent="0.2">
      <c r="A33" s="199">
        <f>ROW()</f>
        <v>33</v>
      </c>
      <c r="B33" s="24"/>
      <c r="C33" s="381"/>
      <c r="D33" s="381"/>
      <c r="E33" s="381"/>
      <c r="F33" s="381"/>
      <c r="G33" s="237"/>
      <c r="H33" s="234"/>
    </row>
    <row r="34" spans="1:8" ht="15" customHeight="1" x14ac:dyDescent="0.2">
      <c r="A34" s="199">
        <f>ROW()</f>
        <v>34</v>
      </c>
      <c r="B34" s="24"/>
      <c r="C34" s="381"/>
      <c r="D34" s="381"/>
      <c r="E34" s="381"/>
      <c r="F34" s="381"/>
      <c r="G34" s="237"/>
      <c r="H34" s="234"/>
    </row>
    <row r="35" spans="1:8" ht="15" customHeight="1" x14ac:dyDescent="0.2">
      <c r="A35" s="199">
        <f>ROW()</f>
        <v>35</v>
      </c>
      <c r="B35" s="24"/>
      <c r="C35" s="381"/>
      <c r="D35" s="381"/>
      <c r="E35" s="381"/>
      <c r="F35" s="381"/>
      <c r="G35" s="237"/>
      <c r="H35" s="234"/>
    </row>
    <row r="36" spans="1:8" ht="15" customHeight="1" x14ac:dyDescent="0.2">
      <c r="A36" s="199">
        <f>ROW()</f>
        <v>36</v>
      </c>
      <c r="B36" s="24"/>
      <c r="C36" s="381"/>
      <c r="D36" s="381"/>
      <c r="E36" s="381"/>
      <c r="F36" s="381"/>
      <c r="G36" s="237"/>
      <c r="H36" s="234"/>
    </row>
    <row r="37" spans="1:8" ht="15" customHeight="1" x14ac:dyDescent="0.2">
      <c r="A37" s="199">
        <f>ROW()</f>
        <v>37</v>
      </c>
      <c r="B37" s="24"/>
      <c r="C37" s="381"/>
      <c r="D37" s="381"/>
      <c r="E37" s="381"/>
      <c r="F37" s="381"/>
      <c r="G37" s="237"/>
      <c r="H37" s="234"/>
    </row>
    <row r="38" spans="1:8" ht="15" customHeight="1" x14ac:dyDescent="0.2">
      <c r="A38" s="199">
        <f>ROW()</f>
        <v>38</v>
      </c>
      <c r="B38" s="24"/>
      <c r="C38" s="381"/>
      <c r="D38" s="381"/>
      <c r="E38" s="381"/>
      <c r="F38" s="381"/>
      <c r="G38" s="237"/>
      <c r="H38" s="234"/>
    </row>
    <row r="39" spans="1:8" ht="15" customHeight="1" x14ac:dyDescent="0.2">
      <c r="A39" s="199">
        <f>ROW()</f>
        <v>39</v>
      </c>
      <c r="B39" s="24"/>
      <c r="C39" s="381"/>
      <c r="D39" s="381"/>
      <c r="E39" s="381"/>
      <c r="F39" s="381"/>
      <c r="G39" s="237"/>
      <c r="H39" s="234"/>
    </row>
    <row r="40" spans="1:8" ht="15" customHeight="1" x14ac:dyDescent="0.2">
      <c r="A40" s="199">
        <f>ROW()</f>
        <v>40</v>
      </c>
      <c r="B40" s="24"/>
      <c r="C40" s="381"/>
      <c r="D40" s="381"/>
      <c r="E40" s="381"/>
      <c r="F40" s="381"/>
      <c r="G40" s="237"/>
      <c r="H40" s="234"/>
    </row>
    <row r="41" spans="1:8" ht="15" customHeight="1" x14ac:dyDescent="0.2">
      <c r="A41" s="199">
        <f>ROW()</f>
        <v>41</v>
      </c>
      <c r="B41" s="24"/>
      <c r="C41" s="381"/>
      <c r="D41" s="381"/>
      <c r="E41" s="381"/>
      <c r="F41" s="381"/>
      <c r="G41" s="237"/>
      <c r="H41" s="234"/>
    </row>
    <row r="42" spans="1:8" ht="15" customHeight="1" x14ac:dyDescent="0.2">
      <c r="A42" s="199">
        <f>ROW()</f>
        <v>42</v>
      </c>
      <c r="B42" s="24"/>
      <c r="C42" s="381"/>
      <c r="D42" s="381"/>
      <c r="E42" s="381"/>
      <c r="F42" s="381"/>
      <c r="G42" s="237"/>
      <c r="H42" s="234"/>
    </row>
    <row r="43" spans="1:8" ht="15" customHeight="1" x14ac:dyDescent="0.2">
      <c r="A43" s="199">
        <f>ROW()</f>
        <v>43</v>
      </c>
      <c r="B43" s="24"/>
      <c r="C43" s="381"/>
      <c r="D43" s="381"/>
      <c r="E43" s="381"/>
      <c r="F43" s="381"/>
      <c r="G43" s="237"/>
      <c r="H43" s="234"/>
    </row>
    <row r="44" spans="1:8" ht="15" customHeight="1" x14ac:dyDescent="0.2">
      <c r="A44" s="199">
        <f>ROW()</f>
        <v>44</v>
      </c>
      <c r="B44" s="24"/>
      <c r="C44" s="381"/>
      <c r="D44" s="381"/>
      <c r="E44" s="381"/>
      <c r="F44" s="381"/>
      <c r="G44" s="237"/>
      <c r="H44" s="234"/>
    </row>
    <row r="45" spans="1:8" ht="15" customHeight="1" x14ac:dyDescent="0.2">
      <c r="A45" s="199">
        <f>ROW()</f>
        <v>45</v>
      </c>
      <c r="B45" s="24"/>
      <c r="C45" s="381"/>
      <c r="D45" s="381"/>
      <c r="E45" s="381"/>
      <c r="F45" s="381"/>
      <c r="G45" s="237"/>
      <c r="H45" s="234"/>
    </row>
    <row r="46" spans="1:8" ht="15" customHeight="1" x14ac:dyDescent="0.2">
      <c r="A46" s="199">
        <f>ROW()</f>
        <v>46</v>
      </c>
      <c r="B46" s="24"/>
      <c r="C46" s="381"/>
      <c r="D46" s="381"/>
      <c r="E46" s="381"/>
      <c r="F46" s="381"/>
      <c r="G46" s="237"/>
      <c r="H46" s="234"/>
    </row>
    <row r="47" spans="1:8" ht="15" customHeight="1" x14ac:dyDescent="0.2">
      <c r="A47" s="199">
        <f>ROW()</f>
        <v>47</v>
      </c>
      <c r="B47" s="24"/>
      <c r="C47" s="381"/>
      <c r="D47" s="381"/>
      <c r="E47" s="381"/>
      <c r="F47" s="381"/>
      <c r="G47" s="237"/>
      <c r="H47" s="234"/>
    </row>
    <row r="48" spans="1:8" ht="15" customHeight="1" x14ac:dyDescent="0.2">
      <c r="A48" s="199">
        <f>ROW()</f>
        <v>48</v>
      </c>
      <c r="B48" s="24"/>
      <c r="C48" s="381"/>
      <c r="D48" s="381"/>
      <c r="E48" s="381"/>
      <c r="F48" s="381"/>
      <c r="G48" s="237"/>
      <c r="H48" s="234"/>
    </row>
    <row r="49" spans="1:28" ht="15" customHeight="1" x14ac:dyDescent="0.2">
      <c r="A49" s="199">
        <f>ROW()</f>
        <v>49</v>
      </c>
      <c r="B49" s="24"/>
      <c r="C49" s="381"/>
      <c r="D49" s="381"/>
      <c r="E49" s="381"/>
      <c r="F49" s="381"/>
      <c r="G49" s="237"/>
      <c r="H49" s="234"/>
    </row>
    <row r="50" spans="1:28" ht="15" customHeight="1" x14ac:dyDescent="0.2">
      <c r="A50" s="199">
        <f>ROW()</f>
        <v>50</v>
      </c>
      <c r="B50" s="24"/>
      <c r="C50" s="381"/>
      <c r="D50" s="381"/>
      <c r="E50" s="381"/>
      <c r="F50" s="381"/>
      <c r="G50" s="237"/>
      <c r="H50" s="234"/>
    </row>
    <row r="51" spans="1:28" ht="15" customHeight="1" x14ac:dyDescent="0.2">
      <c r="A51" s="199">
        <f>ROW()</f>
        <v>51</v>
      </c>
      <c r="B51" s="24"/>
      <c r="C51" s="381"/>
      <c r="D51" s="381"/>
      <c r="E51" s="381"/>
      <c r="F51" s="381"/>
      <c r="G51" s="237"/>
      <c r="H51" s="234"/>
    </row>
    <row r="52" spans="1:28" ht="15" customHeight="1" x14ac:dyDescent="0.2">
      <c r="A52" s="199">
        <f>ROW()</f>
        <v>52</v>
      </c>
      <c r="B52" s="24"/>
      <c r="C52" s="381"/>
      <c r="D52" s="381"/>
      <c r="E52" s="381"/>
      <c r="F52" s="381"/>
      <c r="G52" s="237"/>
      <c r="H52" s="234"/>
    </row>
    <row r="53" spans="1:28" ht="15" customHeight="1" x14ac:dyDescent="0.2">
      <c r="A53" s="199">
        <f>ROW()</f>
        <v>53</v>
      </c>
      <c r="B53" s="24"/>
      <c r="C53" s="381"/>
      <c r="D53" s="381"/>
      <c r="E53" s="381"/>
      <c r="F53" s="381"/>
      <c r="G53" s="237"/>
      <c r="H53" s="234"/>
    </row>
    <row r="54" spans="1:28" s="1" customFormat="1" x14ac:dyDescent="0.2">
      <c r="A54" s="200">
        <f>ROW()</f>
        <v>54</v>
      </c>
      <c r="B54" s="39"/>
      <c r="C54" s="39"/>
      <c r="D54" s="39"/>
      <c r="E54" s="39"/>
      <c r="F54" s="39"/>
      <c r="G54" s="236" t="s">
        <v>635</v>
      </c>
      <c r="H54" s="234"/>
      <c r="I54"/>
      <c r="J54"/>
      <c r="K54"/>
      <c r="L54"/>
      <c r="M54"/>
      <c r="N54"/>
      <c r="O54"/>
      <c r="P54"/>
      <c r="Q54"/>
      <c r="R54"/>
      <c r="S54"/>
      <c r="T54"/>
      <c r="U54"/>
      <c r="V54"/>
      <c r="W54"/>
      <c r="X54"/>
      <c r="Y54"/>
      <c r="Z54"/>
      <c r="AA54"/>
      <c r="AB54"/>
    </row>
    <row r="55" spans="1:28" s="1" customFormat="1" ht="15" customHeight="1" x14ac:dyDescent="0.2">
      <c r="A55"/>
      <c r="B55"/>
      <c r="C55"/>
      <c r="D55"/>
      <c r="E55"/>
      <c r="F55"/>
      <c r="G55"/>
      <c r="H55"/>
      <c r="I55"/>
      <c r="J55"/>
      <c r="K55"/>
      <c r="L55"/>
      <c r="M55"/>
      <c r="N55"/>
      <c r="O55"/>
      <c r="P55"/>
      <c r="Q55"/>
      <c r="R55"/>
      <c r="S55"/>
      <c r="T55"/>
      <c r="U55"/>
      <c r="V55"/>
      <c r="W55"/>
      <c r="X55"/>
      <c r="Y55"/>
      <c r="Z55"/>
      <c r="AA55"/>
      <c r="AB55"/>
    </row>
    <row r="56" spans="1:28" ht="39.75" customHeight="1" x14ac:dyDescent="0.2">
      <c r="B56"/>
    </row>
    <row r="57" spans="1:28" x14ac:dyDescent="0.2">
      <c r="B57"/>
    </row>
    <row r="58" spans="1:28" ht="12.75" customHeight="1" x14ac:dyDescent="0.2">
      <c r="B58"/>
    </row>
    <row r="59" spans="1:28" ht="25.5" customHeight="1" x14ac:dyDescent="0.2">
      <c r="B59"/>
    </row>
    <row r="60" spans="1:28" x14ac:dyDescent="0.2">
      <c r="B60"/>
    </row>
    <row r="61" spans="1:28" x14ac:dyDescent="0.2">
      <c r="B61"/>
    </row>
    <row r="62" spans="1:28" x14ac:dyDescent="0.2">
      <c r="B62"/>
    </row>
    <row r="63" spans="1:28" x14ac:dyDescent="0.2">
      <c r="B63"/>
    </row>
    <row r="64" spans="1:28"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row r="89" spans="2:2" x14ac:dyDescent="0.2">
      <c r="B89"/>
    </row>
    <row r="90" spans="2:2" x14ac:dyDescent="0.2">
      <c r="B90"/>
    </row>
    <row r="91" spans="2:2" x14ac:dyDescent="0.2">
      <c r="B91"/>
    </row>
    <row r="92" spans="2:2" x14ac:dyDescent="0.2">
      <c r="B92"/>
    </row>
    <row r="93" spans="2:2" x14ac:dyDescent="0.2">
      <c r="B93"/>
    </row>
    <row r="94" spans="2:2" x14ac:dyDescent="0.2">
      <c r="B94"/>
    </row>
    <row r="95" spans="2:2" x14ac:dyDescent="0.2">
      <c r="B95"/>
    </row>
    <row r="96" spans="2:2" x14ac:dyDescent="0.2">
      <c r="B96"/>
    </row>
    <row r="97" spans="2:2" x14ac:dyDescent="0.2">
      <c r="B97"/>
    </row>
    <row r="98" spans="2:2" x14ac:dyDescent="0.2">
      <c r="B98"/>
    </row>
    <row r="99" spans="2:2" x14ac:dyDescent="0.2">
      <c r="B99"/>
    </row>
    <row r="100" spans="2:2" x14ac:dyDescent="0.2">
      <c r="B100"/>
    </row>
    <row r="101" spans="2:2" x14ac:dyDescent="0.2">
      <c r="B101"/>
    </row>
    <row r="102" spans="2:2" x14ac:dyDescent="0.2">
      <c r="B102"/>
    </row>
    <row r="103" spans="2:2" x14ac:dyDescent="0.2">
      <c r="B103"/>
    </row>
    <row r="104" spans="2:2" x14ac:dyDescent="0.2">
      <c r="B104"/>
    </row>
    <row r="105" spans="2:2" x14ac:dyDescent="0.2">
      <c r="B105"/>
    </row>
    <row r="106" spans="2:2" x14ac:dyDescent="0.2">
      <c r="B106"/>
    </row>
    <row r="107" spans="2:2" x14ac:dyDescent="0.2">
      <c r="B107"/>
    </row>
    <row r="108" spans="2:2" x14ac:dyDescent="0.2">
      <c r="B108"/>
    </row>
    <row r="109" spans="2:2" x14ac:dyDescent="0.2">
      <c r="B109"/>
    </row>
    <row r="110" spans="2:2" x14ac:dyDescent="0.2">
      <c r="B110"/>
    </row>
    <row r="111" spans="2:2" x14ac:dyDescent="0.2">
      <c r="B111"/>
    </row>
    <row r="112" spans="2:2" x14ac:dyDescent="0.2">
      <c r="B112"/>
    </row>
    <row r="113" spans="2:2" x14ac:dyDescent="0.2">
      <c r="B113"/>
    </row>
    <row r="114" spans="2:2" x14ac:dyDescent="0.2">
      <c r="B114"/>
    </row>
    <row r="115" spans="2:2" x14ac:dyDescent="0.2">
      <c r="B115"/>
    </row>
    <row r="116" spans="2:2" x14ac:dyDescent="0.2">
      <c r="B116"/>
    </row>
    <row r="117" spans="2:2" x14ac:dyDescent="0.2">
      <c r="B117"/>
    </row>
    <row r="118" spans="2:2" x14ac:dyDescent="0.2">
      <c r="B118"/>
    </row>
    <row r="119" spans="2:2" x14ac:dyDescent="0.2">
      <c r="B119"/>
    </row>
    <row r="120" spans="2:2" x14ac:dyDescent="0.2">
      <c r="B120"/>
    </row>
    <row r="121" spans="2:2" x14ac:dyDescent="0.2">
      <c r="B121"/>
    </row>
    <row r="122" spans="2:2" x14ac:dyDescent="0.2">
      <c r="B122"/>
    </row>
    <row r="123" spans="2:2" x14ac:dyDescent="0.2">
      <c r="B123"/>
    </row>
    <row r="124" spans="2:2" x14ac:dyDescent="0.2">
      <c r="B124"/>
    </row>
    <row r="125" spans="2:2" x14ac:dyDescent="0.2">
      <c r="B125"/>
    </row>
    <row r="126" spans="2:2" x14ac:dyDescent="0.2">
      <c r="B126"/>
    </row>
    <row r="127" spans="2:2" x14ac:dyDescent="0.2">
      <c r="B127"/>
    </row>
    <row r="128" spans="2:2" x14ac:dyDescent="0.2">
      <c r="B128"/>
    </row>
    <row r="129" spans="2:2" x14ac:dyDescent="0.2">
      <c r="B129"/>
    </row>
    <row r="130" spans="2:2" x14ac:dyDescent="0.2">
      <c r="B130"/>
    </row>
    <row r="131" spans="2:2" x14ac:dyDescent="0.2">
      <c r="B131"/>
    </row>
    <row r="132" spans="2:2" x14ac:dyDescent="0.2">
      <c r="B132"/>
    </row>
    <row r="133" spans="2:2" x14ac:dyDescent="0.2">
      <c r="B133"/>
    </row>
    <row r="134" spans="2:2" x14ac:dyDescent="0.2">
      <c r="B134"/>
    </row>
    <row r="135" spans="2:2" x14ac:dyDescent="0.2">
      <c r="B135"/>
    </row>
    <row r="136" spans="2:2" x14ac:dyDescent="0.2">
      <c r="B136"/>
    </row>
    <row r="137" spans="2:2" x14ac:dyDescent="0.2">
      <c r="B137"/>
    </row>
    <row r="138" spans="2:2" x14ac:dyDescent="0.2">
      <c r="B138"/>
    </row>
    <row r="139" spans="2:2" x14ac:dyDescent="0.2">
      <c r="B139"/>
    </row>
    <row r="140" spans="2:2" x14ac:dyDescent="0.2">
      <c r="B140"/>
    </row>
    <row r="141" spans="2:2" x14ac:dyDescent="0.2">
      <c r="B141"/>
    </row>
    <row r="142" spans="2:2" x14ac:dyDescent="0.2">
      <c r="B142"/>
    </row>
    <row r="143" spans="2:2" x14ac:dyDescent="0.2">
      <c r="B143"/>
    </row>
    <row r="144" spans="2:2" x14ac:dyDescent="0.2">
      <c r="B144"/>
    </row>
    <row r="145" spans="2:2" x14ac:dyDescent="0.2">
      <c r="B145"/>
    </row>
    <row r="146" spans="2:2" x14ac:dyDescent="0.2">
      <c r="B146"/>
    </row>
    <row r="147" spans="2:2" x14ac:dyDescent="0.2">
      <c r="B147"/>
    </row>
    <row r="148" spans="2:2" x14ac:dyDescent="0.2">
      <c r="B148"/>
    </row>
    <row r="149" spans="2:2" x14ac:dyDescent="0.2">
      <c r="B149"/>
    </row>
    <row r="150" spans="2:2" x14ac:dyDescent="0.2">
      <c r="B150"/>
    </row>
    <row r="151" spans="2:2" x14ac:dyDescent="0.2">
      <c r="B151"/>
    </row>
    <row r="152" spans="2:2" x14ac:dyDescent="0.2">
      <c r="B152"/>
    </row>
    <row r="153" spans="2:2" x14ac:dyDescent="0.2">
      <c r="B153"/>
    </row>
    <row r="154" spans="2:2" x14ac:dyDescent="0.2">
      <c r="B154"/>
    </row>
    <row r="155" spans="2:2" x14ac:dyDescent="0.2">
      <c r="B155"/>
    </row>
    <row r="156" spans="2:2" x14ac:dyDescent="0.2">
      <c r="B156"/>
    </row>
    <row r="157" spans="2:2" x14ac:dyDescent="0.2">
      <c r="B157"/>
    </row>
    <row r="158" spans="2:2" x14ac:dyDescent="0.2">
      <c r="B158"/>
    </row>
    <row r="159" spans="2:2" x14ac:dyDescent="0.2">
      <c r="B159"/>
    </row>
    <row r="160" spans="2:2" x14ac:dyDescent="0.2">
      <c r="B160"/>
    </row>
    <row r="161" spans="2:2" x14ac:dyDescent="0.2">
      <c r="B161"/>
    </row>
    <row r="162" spans="2:2" x14ac:dyDescent="0.2">
      <c r="B162"/>
    </row>
    <row r="163" spans="2:2" x14ac:dyDescent="0.2">
      <c r="B163"/>
    </row>
    <row r="164" spans="2:2" x14ac:dyDescent="0.2">
      <c r="B164"/>
    </row>
    <row r="165" spans="2:2" x14ac:dyDescent="0.2">
      <c r="B165"/>
    </row>
    <row r="166" spans="2:2" x14ac:dyDescent="0.2">
      <c r="B166"/>
    </row>
    <row r="167" spans="2:2" x14ac:dyDescent="0.2">
      <c r="B167"/>
    </row>
    <row r="168" spans="2:2" x14ac:dyDescent="0.2">
      <c r="B168"/>
    </row>
    <row r="169" spans="2:2" x14ac:dyDescent="0.2">
      <c r="B169"/>
    </row>
    <row r="170" spans="2:2" x14ac:dyDescent="0.2">
      <c r="B170"/>
    </row>
    <row r="171" spans="2:2" x14ac:dyDescent="0.2">
      <c r="B171"/>
    </row>
    <row r="172" spans="2:2" x14ac:dyDescent="0.2">
      <c r="B172"/>
    </row>
    <row r="173" spans="2:2" x14ac:dyDescent="0.2">
      <c r="B173"/>
    </row>
    <row r="174" spans="2:2" x14ac:dyDescent="0.2">
      <c r="B174"/>
    </row>
    <row r="175" spans="2:2" x14ac:dyDescent="0.2">
      <c r="B175"/>
    </row>
    <row r="176" spans="2:2" x14ac:dyDescent="0.2">
      <c r="B176"/>
    </row>
    <row r="177" spans="2:2" x14ac:dyDescent="0.2">
      <c r="B177"/>
    </row>
    <row r="178" spans="2:2" x14ac:dyDescent="0.2">
      <c r="B178"/>
    </row>
    <row r="179" spans="2:2" x14ac:dyDescent="0.2">
      <c r="B179"/>
    </row>
    <row r="180" spans="2:2" x14ac:dyDescent="0.2">
      <c r="B180"/>
    </row>
    <row r="181" spans="2:2" x14ac:dyDescent="0.2">
      <c r="B181"/>
    </row>
    <row r="182" spans="2:2" x14ac:dyDescent="0.2">
      <c r="B182"/>
    </row>
    <row r="183" spans="2:2" x14ac:dyDescent="0.2">
      <c r="B183"/>
    </row>
    <row r="184" spans="2:2" x14ac:dyDescent="0.2">
      <c r="B184"/>
    </row>
    <row r="185" spans="2:2" x14ac:dyDescent="0.2">
      <c r="B185"/>
    </row>
    <row r="186" spans="2:2" x14ac:dyDescent="0.2">
      <c r="B186"/>
    </row>
    <row r="187" spans="2:2" x14ac:dyDescent="0.2">
      <c r="B187"/>
    </row>
    <row r="188" spans="2:2" x14ac:dyDescent="0.2">
      <c r="B188"/>
    </row>
    <row r="189" spans="2:2" x14ac:dyDescent="0.2">
      <c r="B189"/>
    </row>
    <row r="190" spans="2:2" x14ac:dyDescent="0.2">
      <c r="B190"/>
    </row>
    <row r="191" spans="2:2" x14ac:dyDescent="0.2">
      <c r="B191"/>
    </row>
    <row r="192" spans="2:2" x14ac:dyDescent="0.2">
      <c r="B192"/>
    </row>
    <row r="193" spans="2:2" x14ac:dyDescent="0.2">
      <c r="B193"/>
    </row>
    <row r="194" spans="2:2" x14ac:dyDescent="0.2">
      <c r="B194"/>
    </row>
    <row r="195" spans="2:2" x14ac:dyDescent="0.2">
      <c r="B195"/>
    </row>
    <row r="196" spans="2:2" x14ac:dyDescent="0.2">
      <c r="B196"/>
    </row>
    <row r="197" spans="2:2" x14ac:dyDescent="0.2">
      <c r="B197"/>
    </row>
    <row r="198" spans="2:2" x14ac:dyDescent="0.2">
      <c r="B198"/>
    </row>
    <row r="199" spans="2:2" x14ac:dyDescent="0.2">
      <c r="B199"/>
    </row>
    <row r="200" spans="2:2" x14ac:dyDescent="0.2">
      <c r="B200"/>
    </row>
    <row r="201" spans="2:2" x14ac:dyDescent="0.2">
      <c r="B201"/>
    </row>
    <row r="202" spans="2:2" x14ac:dyDescent="0.2">
      <c r="B202"/>
    </row>
    <row r="203" spans="2:2" x14ac:dyDescent="0.2">
      <c r="B203"/>
    </row>
    <row r="204" spans="2:2" x14ac:dyDescent="0.2">
      <c r="B204"/>
    </row>
  </sheetData>
  <sheetProtection formatColumns="0" formatRows="0"/>
  <mergeCells count="7">
    <mergeCell ref="C33:F53"/>
    <mergeCell ref="D2:F2"/>
    <mergeCell ref="D3:F3"/>
    <mergeCell ref="C7:C8"/>
    <mergeCell ref="C24:C25"/>
    <mergeCell ref="C14:C15"/>
    <mergeCell ref="C19:C20"/>
  </mergeCells>
  <phoneticPr fontId="1" type="noConversion"/>
  <dataValidations count="3">
    <dataValidation type="custom" allowBlank="1" showInputMessage="1" showErrorMessage="1" errorTitle="Thousands of dollars" error="Numeric values are accepted" promptTitle="Thousands of dollars" sqref="F8:F12">
      <formula1>ISNUMBER(F8)</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F15:F16">
      <formula1>0</formula1>
    </dataValidation>
    <dataValidation type="decimal" operator="greaterThanOrEqual" allowBlank="1" showInputMessage="1" showErrorMessage="1" errorTitle="Landed MCTOW" error="Values larger than or equal to 0 are accepted" promptTitle="Landed MCTOW" prompt="Please enter a value larger than or equal to 0." sqref="F20:F22">
      <formula1>0</formula1>
    </dataValidation>
  </dataValidations>
  <pageMargins left="0.74803149606299213" right="0.74803149606299213" top="0.98425196850393704" bottom="0.98425196850393704" header="0.51181102362204722" footer="0.51181102362204722"/>
  <pageSetup paperSize="9" scale="66" fitToHeight="10" orientation="portrait" r:id="rId1"/>
  <headerFooter alignWithMargins="0">
    <oddHeader>&amp;CCommerce Commission Information Disclosure Template</oddHeader>
    <oddFooter>&amp;C&amp;F&amp;R&amp;A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5"/>
  </sheetPr>
  <dimension ref="A1:AE67"/>
  <sheetViews>
    <sheetView showGridLines="0" view="pageBreakPreview" zoomScaleNormal="100" zoomScaleSheetLayoutView="100" workbookViewId="0"/>
  </sheetViews>
  <sheetFormatPr defaultRowHeight="12.75" x14ac:dyDescent="0.2"/>
  <cols>
    <col min="1" max="1" width="3.7109375" customWidth="1"/>
    <col min="2" max="2" width="4.7109375" customWidth="1"/>
    <col min="3" max="3" width="9.7109375" customWidth="1"/>
    <col min="4" max="4" width="2.28515625" customWidth="1"/>
    <col min="5" max="5" width="1" customWidth="1"/>
    <col min="6" max="6" width="34.7109375" customWidth="1"/>
    <col min="7" max="7" width="0.5703125" customWidth="1"/>
    <col min="8" max="8" width="15.5703125" customWidth="1"/>
    <col min="9" max="9" width="0.5703125" customWidth="1"/>
    <col min="10" max="14" width="15.7109375" customWidth="1"/>
    <col min="15" max="15" width="9.7109375" customWidth="1"/>
    <col min="16" max="16" width="15.7109375" customWidth="1"/>
  </cols>
  <sheetData>
    <row r="1" spans="1:31" s="10" customFormat="1" ht="12.75" customHeight="1" x14ac:dyDescent="0.2">
      <c r="A1" s="15"/>
      <c r="B1" s="16"/>
      <c r="C1" s="16"/>
      <c r="D1" s="16"/>
      <c r="E1" s="16"/>
      <c r="F1" s="16"/>
      <c r="G1" s="16"/>
      <c r="H1" s="16"/>
      <c r="I1" s="16"/>
      <c r="J1" s="16"/>
      <c r="K1" s="16"/>
      <c r="L1" s="16"/>
      <c r="M1" s="16"/>
      <c r="N1" s="16"/>
      <c r="O1" s="233"/>
      <c r="P1" s="338"/>
      <c r="Q1"/>
      <c r="R1"/>
      <c r="S1"/>
      <c r="T1"/>
      <c r="U1"/>
      <c r="V1"/>
      <c r="W1"/>
      <c r="X1"/>
      <c r="Y1"/>
      <c r="Z1"/>
      <c r="AA1"/>
      <c r="AB1"/>
      <c r="AC1"/>
      <c r="AD1"/>
      <c r="AE1"/>
    </row>
    <row r="2" spans="1:31" s="10" customFormat="1" ht="16.5" customHeight="1" x14ac:dyDescent="0.25">
      <c r="A2" s="18"/>
      <c r="B2" s="19"/>
      <c r="C2" s="19"/>
      <c r="D2" s="19"/>
      <c r="E2" s="19"/>
      <c r="F2" s="19"/>
      <c r="G2" s="20"/>
      <c r="H2" s="19"/>
      <c r="I2" s="177" t="s">
        <v>191</v>
      </c>
      <c r="J2" s="379" t="str">
        <f>IF(NOT(ISBLANK('Annual CoverSheet'!$C$8)),'Annual CoverSheet'!$C$8,"")</f>
        <v>Airport Company</v>
      </c>
      <c r="K2" s="379"/>
      <c r="L2" s="379"/>
      <c r="M2" s="379"/>
      <c r="N2" s="379"/>
      <c r="O2" s="191"/>
      <c r="P2" s="338"/>
      <c r="Q2"/>
      <c r="R2"/>
      <c r="S2"/>
      <c r="T2"/>
      <c r="U2"/>
      <c r="V2"/>
      <c r="W2"/>
      <c r="X2"/>
      <c r="Y2"/>
      <c r="Z2"/>
      <c r="AA2"/>
      <c r="AB2"/>
      <c r="AC2"/>
      <c r="AD2"/>
      <c r="AE2"/>
    </row>
    <row r="3" spans="1:31" s="10" customFormat="1" ht="16.5" customHeight="1" x14ac:dyDescent="0.25">
      <c r="A3" s="18"/>
      <c r="B3" s="19"/>
      <c r="C3" s="19"/>
      <c r="D3" s="19"/>
      <c r="E3" s="19"/>
      <c r="F3" s="19"/>
      <c r="G3" s="20"/>
      <c r="H3" s="19"/>
      <c r="I3" s="177" t="s">
        <v>192</v>
      </c>
      <c r="J3" s="380">
        <f>IF(ISNUMBER('Annual CoverSheet'!$C$12),'Annual CoverSheet'!$C$12,"")</f>
        <v>40633</v>
      </c>
      <c r="K3" s="380"/>
      <c r="L3" s="380"/>
      <c r="M3" s="380"/>
      <c r="N3" s="380"/>
      <c r="O3" s="191"/>
      <c r="P3" s="338"/>
      <c r="Q3"/>
      <c r="R3"/>
      <c r="S3"/>
      <c r="T3"/>
      <c r="U3"/>
      <c r="V3"/>
      <c r="W3"/>
      <c r="X3"/>
      <c r="Y3"/>
      <c r="Z3"/>
      <c r="AA3"/>
      <c r="AB3"/>
      <c r="AC3"/>
      <c r="AD3"/>
      <c r="AE3"/>
    </row>
    <row r="4" spans="1:31" s="10" customFormat="1" ht="20.25" customHeight="1" x14ac:dyDescent="0.25">
      <c r="A4" s="165" t="s">
        <v>697</v>
      </c>
      <c r="B4" s="19"/>
      <c r="C4" s="19"/>
      <c r="D4" s="19"/>
      <c r="E4" s="19"/>
      <c r="F4" s="19"/>
      <c r="G4" s="19"/>
      <c r="H4" s="19"/>
      <c r="I4" s="19"/>
      <c r="J4" s="19"/>
      <c r="K4" s="19"/>
      <c r="L4" s="19"/>
      <c r="M4" s="19"/>
      <c r="N4" s="19"/>
      <c r="O4" s="191"/>
      <c r="P4" s="338"/>
      <c r="Q4"/>
      <c r="R4"/>
      <c r="S4"/>
      <c r="T4"/>
      <c r="U4"/>
      <c r="V4"/>
      <c r="W4"/>
      <c r="X4"/>
      <c r="Y4"/>
      <c r="Z4"/>
      <c r="AA4"/>
      <c r="AB4"/>
      <c r="AC4"/>
      <c r="AD4"/>
      <c r="AE4"/>
    </row>
    <row r="5" spans="1:31" s="10" customFormat="1" x14ac:dyDescent="0.2">
      <c r="A5" s="198" t="s">
        <v>589</v>
      </c>
      <c r="B5" s="22" t="s">
        <v>686</v>
      </c>
      <c r="C5" s="19"/>
      <c r="D5" s="19"/>
      <c r="E5" s="19"/>
      <c r="F5" s="19"/>
      <c r="G5" s="19"/>
      <c r="H5" s="19"/>
      <c r="I5" s="19"/>
      <c r="J5" s="19"/>
      <c r="K5" s="19"/>
      <c r="L5" s="19"/>
      <c r="M5" s="19"/>
      <c r="N5" s="19"/>
      <c r="O5" s="191"/>
      <c r="P5" s="338"/>
      <c r="Q5"/>
      <c r="R5"/>
      <c r="S5"/>
      <c r="T5"/>
      <c r="U5"/>
      <c r="V5"/>
      <c r="W5"/>
      <c r="X5"/>
      <c r="Y5"/>
      <c r="Z5"/>
      <c r="AA5"/>
      <c r="AB5"/>
      <c r="AC5"/>
      <c r="AD5"/>
      <c r="AE5"/>
    </row>
    <row r="6" spans="1:31" ht="24.95" customHeight="1" x14ac:dyDescent="0.25">
      <c r="A6" s="199">
        <f>ROW()</f>
        <v>6</v>
      </c>
      <c r="B6" s="181"/>
      <c r="C6" s="23"/>
      <c r="D6" s="23"/>
      <c r="E6" s="23"/>
      <c r="F6" s="23"/>
      <c r="G6" s="23"/>
      <c r="H6" s="23"/>
      <c r="I6" s="23"/>
      <c r="J6" s="23"/>
      <c r="K6" s="23"/>
      <c r="L6" s="24"/>
      <c r="M6" s="23"/>
      <c r="N6" s="24"/>
      <c r="O6" s="235"/>
      <c r="P6" s="338"/>
    </row>
    <row r="7" spans="1:31" ht="20.100000000000001" customHeight="1" x14ac:dyDescent="0.25">
      <c r="A7" s="199">
        <f>ROW()</f>
        <v>7</v>
      </c>
      <c r="B7" s="24"/>
      <c r="C7" s="349" t="s">
        <v>696</v>
      </c>
      <c r="D7" s="354"/>
      <c r="E7" s="354"/>
      <c r="F7" s="354"/>
      <c r="G7" s="354"/>
      <c r="H7" s="354"/>
      <c r="I7" s="354"/>
      <c r="J7" s="360" t="s">
        <v>464</v>
      </c>
      <c r="K7" s="360" t="s">
        <v>464</v>
      </c>
      <c r="L7" s="360" t="s">
        <v>464</v>
      </c>
      <c r="M7" s="360" t="s">
        <v>464</v>
      </c>
      <c r="N7" s="360" t="s">
        <v>464</v>
      </c>
      <c r="O7" s="235"/>
    </row>
    <row r="8" spans="1:31" x14ac:dyDescent="0.2">
      <c r="A8" s="199">
        <f>ROW()</f>
        <v>8</v>
      </c>
      <c r="B8" s="24"/>
      <c r="C8" s="351"/>
      <c r="D8" s="351"/>
      <c r="E8" s="351"/>
      <c r="F8" s="351"/>
      <c r="G8" s="351"/>
      <c r="H8" s="351"/>
      <c r="I8" s="351"/>
      <c r="J8" s="359">
        <f>IF(ISNUMBER('Annual CoverSheet'!$C$12),DATE(YEAR('Annual CoverSheet'!$C$12)-4,MONTH('Annual CoverSheet'!$C$12),DAY('Annual CoverSheet'!$C$12)),"CY-4")</f>
        <v>39172</v>
      </c>
      <c r="K8" s="359">
        <f>IF(ISNUMBER('Annual CoverSheet'!$C$12),DATE(YEAR('Annual CoverSheet'!$C$12)-3,MONTH('Annual CoverSheet'!$C$12),DAY('Annual CoverSheet'!$C$12)),"CY-3")</f>
        <v>39538</v>
      </c>
      <c r="L8" s="359">
        <f>IF(ISNUMBER('Annual CoverSheet'!$C$12),DATE(YEAR('Annual CoverSheet'!$C$12)-2,MONTH('Annual CoverSheet'!$C$12),DAY('Annual CoverSheet'!$C$12)),"CY-2")</f>
        <v>39903</v>
      </c>
      <c r="M8" s="359">
        <f>IF(ISNUMBER('Annual CoverSheet'!$C$12),DATE(YEAR('Annual CoverSheet'!$C$12)-1,MONTH('Annual CoverSheet'!$C$12),DAY('Annual CoverSheet'!$C$12)),"CY-1")</f>
        <v>40268</v>
      </c>
      <c r="N8" s="359">
        <f>IF(ISNUMBER('Annual CoverSheet'!$C$12),DATE(YEAR('Annual CoverSheet'!$C$12),MONTH('Annual CoverSheet'!$C$12),DAY('Annual CoverSheet'!$C$12)),"CY")</f>
        <v>40633</v>
      </c>
      <c r="O8" s="235"/>
    </row>
    <row r="9" spans="1:31" x14ac:dyDescent="0.2">
      <c r="A9" s="199">
        <f>ROW()</f>
        <v>9</v>
      </c>
      <c r="B9" s="24"/>
      <c r="C9" s="351"/>
      <c r="D9" s="351"/>
      <c r="E9" s="351"/>
      <c r="F9" s="351"/>
      <c r="G9" s="351"/>
      <c r="H9" s="351"/>
      <c r="I9" s="351"/>
      <c r="J9" s="358" t="s">
        <v>257</v>
      </c>
      <c r="K9" s="358" t="s">
        <v>257</v>
      </c>
      <c r="L9" s="358" t="s">
        <v>257</v>
      </c>
      <c r="M9" s="358" t="s">
        <v>257</v>
      </c>
      <c r="N9" s="358" t="s">
        <v>257</v>
      </c>
      <c r="O9" s="235"/>
    </row>
    <row r="10" spans="1:31" ht="15" customHeight="1" x14ac:dyDescent="0.2">
      <c r="A10" s="199">
        <f>ROW()</f>
        <v>10</v>
      </c>
      <c r="B10" s="24"/>
      <c r="C10" s="351"/>
      <c r="D10" s="351"/>
      <c r="E10" s="352" t="s">
        <v>695</v>
      </c>
      <c r="F10" s="352"/>
      <c r="G10" s="351"/>
      <c r="H10" s="351"/>
      <c r="I10" s="351"/>
      <c r="J10" s="355"/>
      <c r="K10" s="355"/>
      <c r="L10" s="355"/>
      <c r="M10" s="355"/>
      <c r="N10" s="355"/>
      <c r="O10" s="235"/>
    </row>
    <row r="11" spans="1:31" x14ac:dyDescent="0.2">
      <c r="A11" s="199">
        <f>ROW()</f>
        <v>11</v>
      </c>
      <c r="B11" s="24"/>
      <c r="C11" s="351"/>
      <c r="D11" s="351"/>
      <c r="E11" s="352"/>
      <c r="F11" s="352"/>
      <c r="G11" s="351"/>
      <c r="H11" s="351"/>
      <c r="I11" s="351"/>
      <c r="J11" s="354"/>
      <c r="K11" s="354"/>
      <c r="L11" s="354"/>
      <c r="M11" s="354"/>
      <c r="N11" s="354"/>
      <c r="O11" s="235"/>
    </row>
    <row r="12" spans="1:31" ht="15" customHeight="1" x14ac:dyDescent="0.2">
      <c r="A12" s="199">
        <f>ROW()</f>
        <v>12</v>
      </c>
      <c r="B12" s="24"/>
      <c r="C12" s="357"/>
      <c r="D12" s="356" t="s">
        <v>258</v>
      </c>
      <c r="E12" s="352" t="s">
        <v>694</v>
      </c>
      <c r="F12" s="352"/>
      <c r="G12" s="351"/>
      <c r="H12" s="351"/>
      <c r="I12" s="351"/>
      <c r="J12" s="355"/>
      <c r="K12" s="355"/>
      <c r="L12" s="355"/>
      <c r="M12" s="355"/>
      <c r="N12" s="355"/>
      <c r="O12" s="235"/>
    </row>
    <row r="13" spans="1:31" ht="15" customHeight="1" x14ac:dyDescent="0.2">
      <c r="A13" s="199">
        <f>ROW()</f>
        <v>13</v>
      </c>
      <c r="B13" s="24"/>
      <c r="C13" s="351"/>
      <c r="D13" s="356"/>
      <c r="E13" s="352"/>
      <c r="F13" s="352"/>
      <c r="G13" s="351"/>
      <c r="H13" s="351"/>
      <c r="I13" s="351"/>
      <c r="J13" s="354"/>
      <c r="K13" s="354"/>
      <c r="L13" s="354"/>
      <c r="M13" s="354"/>
      <c r="N13" s="354"/>
      <c r="O13" s="235"/>
    </row>
    <row r="14" spans="1:31" ht="15" customHeight="1" x14ac:dyDescent="0.2">
      <c r="A14" s="199">
        <f>ROW()</f>
        <v>14</v>
      </c>
      <c r="B14" s="24"/>
      <c r="C14" s="357"/>
      <c r="D14" s="356" t="s">
        <v>259</v>
      </c>
      <c r="E14" s="352" t="s">
        <v>297</v>
      </c>
      <c r="F14" s="352"/>
      <c r="G14" s="351"/>
      <c r="H14" s="351"/>
      <c r="I14" s="351"/>
      <c r="J14" s="355"/>
      <c r="K14" s="355"/>
      <c r="L14" s="355"/>
      <c r="M14" s="355"/>
      <c r="N14" s="355"/>
      <c r="O14" s="235"/>
    </row>
    <row r="15" spans="1:31" ht="15" customHeight="1" x14ac:dyDescent="0.2">
      <c r="A15" s="199">
        <f>ROW()</f>
        <v>15</v>
      </c>
      <c r="B15" s="24"/>
      <c r="C15" s="351"/>
      <c r="D15" s="356"/>
      <c r="E15" s="352"/>
      <c r="F15" s="352"/>
      <c r="G15" s="351"/>
      <c r="H15" s="351"/>
      <c r="I15" s="351"/>
      <c r="J15" s="354"/>
      <c r="K15" s="354"/>
      <c r="L15" s="354"/>
      <c r="M15" s="354"/>
      <c r="N15" s="354"/>
      <c r="O15" s="235"/>
    </row>
    <row r="16" spans="1:31" ht="15" customHeight="1" x14ac:dyDescent="0.2">
      <c r="A16" s="199">
        <f>ROW()</f>
        <v>16</v>
      </c>
      <c r="B16" s="24"/>
      <c r="C16" s="357"/>
      <c r="D16" s="356" t="s">
        <v>259</v>
      </c>
      <c r="E16" s="352" t="s">
        <v>110</v>
      </c>
      <c r="F16" s="352"/>
      <c r="G16" s="351"/>
      <c r="H16" s="351"/>
      <c r="I16" s="351"/>
      <c r="J16" s="355"/>
      <c r="K16" s="355"/>
      <c r="L16" s="355"/>
      <c r="M16" s="355"/>
      <c r="N16" s="355"/>
      <c r="O16" s="235"/>
    </row>
    <row r="17" spans="1:31" x14ac:dyDescent="0.2">
      <c r="A17" s="199">
        <f>ROW()</f>
        <v>17</v>
      </c>
      <c r="B17" s="24"/>
      <c r="C17" s="351"/>
      <c r="D17" s="356"/>
      <c r="E17" s="352"/>
      <c r="F17" s="352"/>
      <c r="G17" s="351"/>
      <c r="H17" s="351"/>
      <c r="I17" s="351"/>
      <c r="J17" s="354"/>
      <c r="K17" s="354"/>
      <c r="L17" s="354"/>
      <c r="M17" s="354"/>
      <c r="N17" s="354"/>
      <c r="O17" s="235"/>
    </row>
    <row r="18" spans="1:31" ht="15" customHeight="1" x14ac:dyDescent="0.2">
      <c r="A18" s="199">
        <f>ROW()</f>
        <v>18</v>
      </c>
      <c r="B18" s="24"/>
      <c r="C18" s="357"/>
      <c r="D18" s="356" t="s">
        <v>258</v>
      </c>
      <c r="E18" s="352" t="s">
        <v>389</v>
      </c>
      <c r="F18" s="352"/>
      <c r="G18" s="351"/>
      <c r="H18" s="351"/>
      <c r="I18" s="351"/>
      <c r="J18" s="355"/>
      <c r="K18" s="355"/>
      <c r="L18" s="355"/>
      <c r="M18" s="355"/>
      <c r="N18" s="355"/>
      <c r="O18" s="235"/>
    </row>
    <row r="19" spans="1:31" x14ac:dyDescent="0.2">
      <c r="A19" s="199">
        <f>ROW()</f>
        <v>19</v>
      </c>
      <c r="B19" s="24"/>
      <c r="C19" s="351"/>
      <c r="D19" s="356"/>
      <c r="E19" s="352"/>
      <c r="F19" s="352"/>
      <c r="G19" s="351"/>
      <c r="H19" s="351"/>
      <c r="I19" s="351"/>
      <c r="J19" s="354"/>
      <c r="K19" s="354"/>
      <c r="L19" s="354"/>
      <c r="M19" s="354"/>
      <c r="N19" s="354"/>
      <c r="O19" s="235"/>
    </row>
    <row r="20" spans="1:31" ht="15" customHeight="1" x14ac:dyDescent="0.2">
      <c r="A20" s="199">
        <f>ROW()</f>
        <v>20</v>
      </c>
      <c r="B20" s="24"/>
      <c r="C20" s="357"/>
      <c r="D20" s="356" t="s">
        <v>259</v>
      </c>
      <c r="E20" s="352" t="s">
        <v>111</v>
      </c>
      <c r="F20" s="352"/>
      <c r="G20" s="351"/>
      <c r="H20" s="351"/>
      <c r="I20" s="351"/>
      <c r="J20" s="355"/>
      <c r="K20" s="355"/>
      <c r="L20" s="355"/>
      <c r="M20" s="355"/>
      <c r="N20" s="355"/>
      <c r="O20" s="235"/>
    </row>
    <row r="21" spans="1:31" x14ac:dyDescent="0.2">
      <c r="A21" s="199">
        <f>ROW()</f>
        <v>21</v>
      </c>
      <c r="B21" s="24"/>
      <c r="C21" s="351"/>
      <c r="D21" s="356"/>
      <c r="E21" s="352"/>
      <c r="F21" s="352"/>
      <c r="G21" s="351"/>
      <c r="H21" s="351"/>
      <c r="I21" s="351"/>
      <c r="J21" s="354"/>
      <c r="K21" s="354"/>
      <c r="L21" s="354"/>
      <c r="M21" s="354"/>
      <c r="N21" s="354"/>
      <c r="O21" s="235"/>
    </row>
    <row r="22" spans="1:31" ht="15" customHeight="1" x14ac:dyDescent="0.2">
      <c r="A22" s="199">
        <f>ROW()</f>
        <v>22</v>
      </c>
      <c r="B22" s="24"/>
      <c r="C22" s="357"/>
      <c r="D22" s="356" t="s">
        <v>259</v>
      </c>
      <c r="E22" s="352" t="s">
        <v>693</v>
      </c>
      <c r="F22" s="352"/>
      <c r="G22" s="351"/>
      <c r="H22" s="351"/>
      <c r="I22" s="351"/>
      <c r="J22" s="355"/>
      <c r="K22" s="355"/>
      <c r="L22" s="355"/>
      <c r="M22" s="355"/>
      <c r="N22" s="355"/>
      <c r="O22" s="235"/>
    </row>
    <row r="23" spans="1:31" ht="13.5" thickBot="1" x14ac:dyDescent="0.25">
      <c r="A23" s="199">
        <f>ROW()</f>
        <v>23</v>
      </c>
      <c r="B23" s="24"/>
      <c r="C23" s="351"/>
      <c r="D23" s="351"/>
      <c r="E23" s="352"/>
      <c r="F23" s="352"/>
      <c r="G23" s="351"/>
      <c r="H23" s="351"/>
      <c r="I23" s="351"/>
      <c r="J23" s="354"/>
      <c r="K23" s="354"/>
      <c r="L23" s="354"/>
      <c r="M23" s="354"/>
      <c r="N23" s="354"/>
      <c r="O23" s="235"/>
    </row>
    <row r="24" spans="1:31" ht="15" customHeight="1" thickBot="1" x14ac:dyDescent="0.25">
      <c r="A24" s="199">
        <f>ROW()</f>
        <v>24</v>
      </c>
      <c r="B24" s="24"/>
      <c r="C24" s="353"/>
      <c r="D24" s="353"/>
      <c r="E24" s="352" t="s">
        <v>692</v>
      </c>
      <c r="F24" s="352"/>
      <c r="G24" s="351"/>
      <c r="H24" s="351"/>
      <c r="I24" s="351"/>
      <c r="J24" s="350">
        <f>J10-J12+J14+J16-J18+J20+J22</f>
        <v>0</v>
      </c>
      <c r="K24" s="350">
        <f>K10-K12+K14+K16-K18+K20+K22</f>
        <v>0</v>
      </c>
      <c r="L24" s="350">
        <f>L10-L12+L14+L16-L18+L20+L22</f>
        <v>0</v>
      </c>
      <c r="M24" s="350">
        <f>M10-M12+M14+M16-M18+M20+M22</f>
        <v>0</v>
      </c>
      <c r="N24" s="350">
        <f>N10-N12+N14+N16-N18+N20+N22</f>
        <v>0</v>
      </c>
      <c r="O24" s="235"/>
    </row>
    <row r="25" spans="1:31" x14ac:dyDescent="0.2">
      <c r="A25" s="199">
        <f>ROW()</f>
        <v>25</v>
      </c>
      <c r="B25" s="24"/>
      <c r="C25" s="31"/>
      <c r="D25" s="24"/>
      <c r="E25" s="24"/>
      <c r="F25" s="24"/>
      <c r="G25" s="24"/>
      <c r="H25" s="25"/>
      <c r="I25" s="26"/>
      <c r="J25" s="26"/>
      <c r="K25" s="23"/>
      <c r="L25" s="25"/>
      <c r="M25" s="26"/>
      <c r="N25" s="26"/>
      <c r="O25" s="235"/>
      <c r="P25" s="338"/>
    </row>
    <row r="26" spans="1:31" ht="15" customHeight="1" x14ac:dyDescent="0.25">
      <c r="A26" s="199">
        <f>ROW()</f>
        <v>26</v>
      </c>
      <c r="B26" s="183"/>
      <c r="C26" s="349"/>
      <c r="D26" s="24"/>
      <c r="E26" s="24"/>
      <c r="F26" s="24"/>
      <c r="G26" s="24"/>
      <c r="H26" s="25"/>
      <c r="I26" s="26"/>
      <c r="J26" s="26"/>
      <c r="K26" s="23"/>
      <c r="L26" s="25"/>
      <c r="M26" s="26"/>
      <c r="N26" s="26"/>
      <c r="O26" s="235"/>
      <c r="P26" s="338"/>
    </row>
    <row r="27" spans="1:31" ht="15" customHeight="1" x14ac:dyDescent="0.25">
      <c r="A27" s="199">
        <f>ROW()</f>
        <v>27</v>
      </c>
      <c r="B27" s="24"/>
      <c r="C27" s="349" t="s">
        <v>691</v>
      </c>
      <c r="D27" s="24"/>
      <c r="E27" s="24"/>
      <c r="F27" s="24"/>
      <c r="G27" s="24"/>
      <c r="H27" s="25"/>
      <c r="I27" s="26"/>
      <c r="J27" s="26"/>
      <c r="K27" s="23"/>
      <c r="L27" s="25"/>
      <c r="M27" s="26"/>
      <c r="N27" s="26"/>
      <c r="O27" s="235"/>
      <c r="P27" s="338"/>
    </row>
    <row r="28" spans="1:31" ht="15" customHeight="1" x14ac:dyDescent="0.2">
      <c r="A28" s="199">
        <f>ROW()</f>
        <v>28</v>
      </c>
      <c r="B28" s="24"/>
      <c r="C28" s="24"/>
      <c r="D28" s="24"/>
      <c r="E28" s="30"/>
      <c r="F28" s="24"/>
      <c r="G28" s="24"/>
      <c r="H28" s="25"/>
      <c r="I28" s="26"/>
      <c r="J28" s="42" t="s">
        <v>308</v>
      </c>
      <c r="K28" s="42" t="s">
        <v>309</v>
      </c>
      <c r="L28" s="42" t="s">
        <v>310</v>
      </c>
      <c r="M28" s="42" t="s">
        <v>311</v>
      </c>
      <c r="N28" s="42" t="s">
        <v>594</v>
      </c>
      <c r="O28" s="235"/>
      <c r="P28" s="338"/>
    </row>
    <row r="29" spans="1:31" x14ac:dyDescent="0.2">
      <c r="A29" s="199">
        <f>ROW()</f>
        <v>29</v>
      </c>
      <c r="B29" s="24"/>
      <c r="C29" s="24"/>
      <c r="D29" s="24"/>
      <c r="E29" s="24" t="s">
        <v>473</v>
      </c>
      <c r="F29" s="24"/>
      <c r="G29" s="24"/>
      <c r="H29" s="25"/>
      <c r="I29" s="26"/>
      <c r="J29" s="193"/>
      <c r="K29" s="193"/>
      <c r="L29" s="193"/>
      <c r="M29" s="193"/>
      <c r="N29" s="33">
        <f t="shared" ref="N29:N36" si="0">SUM(J29:M29)</f>
        <v>0</v>
      </c>
      <c r="O29" s="235"/>
      <c r="P29" s="338"/>
    </row>
    <row r="30" spans="1:31" s="5" customFormat="1" ht="15" customHeight="1" x14ac:dyDescent="0.2">
      <c r="A30" s="199">
        <f>ROW()</f>
        <v>30</v>
      </c>
      <c r="B30" s="24"/>
      <c r="C30" s="24"/>
      <c r="D30" s="31" t="s">
        <v>258</v>
      </c>
      <c r="E30" s="24"/>
      <c r="F30" s="43" t="s">
        <v>378</v>
      </c>
      <c r="G30" s="24"/>
      <c r="H30" s="25"/>
      <c r="I30" s="26"/>
      <c r="J30" s="193"/>
      <c r="K30" s="193"/>
      <c r="L30" s="193"/>
      <c r="M30" s="193"/>
      <c r="N30" s="33">
        <f t="shared" si="0"/>
        <v>0</v>
      </c>
      <c r="O30" s="235"/>
      <c r="P30" s="338"/>
      <c r="Q30"/>
      <c r="R30"/>
      <c r="S30"/>
      <c r="T30"/>
      <c r="U30"/>
      <c r="V30"/>
      <c r="W30"/>
      <c r="X30"/>
      <c r="Y30"/>
      <c r="Z30"/>
      <c r="AA30"/>
      <c r="AB30"/>
      <c r="AC30"/>
      <c r="AD30"/>
      <c r="AE30"/>
    </row>
    <row r="31" spans="1:31" s="5" customFormat="1" ht="15" customHeight="1" x14ac:dyDescent="0.2">
      <c r="A31" s="199">
        <f>ROW()</f>
        <v>31</v>
      </c>
      <c r="B31" s="24"/>
      <c r="C31" s="24"/>
      <c r="D31" s="31" t="s">
        <v>259</v>
      </c>
      <c r="E31" s="24"/>
      <c r="F31" s="43" t="s">
        <v>373</v>
      </c>
      <c r="G31" s="24"/>
      <c r="H31" s="25"/>
      <c r="I31" s="26"/>
      <c r="J31" s="193"/>
      <c r="K31" s="193"/>
      <c r="L31" s="193"/>
      <c r="M31" s="193"/>
      <c r="N31" s="33">
        <f t="shared" si="0"/>
        <v>0</v>
      </c>
      <c r="O31" s="235"/>
      <c r="P31" s="338"/>
      <c r="Q31"/>
      <c r="R31"/>
      <c r="S31"/>
      <c r="T31"/>
      <c r="U31"/>
      <c r="V31"/>
      <c r="W31"/>
      <c r="X31"/>
      <c r="Y31"/>
      <c r="Z31"/>
      <c r="AA31"/>
      <c r="AB31"/>
      <c r="AC31"/>
      <c r="AD31"/>
      <c r="AE31"/>
    </row>
    <row r="32" spans="1:31" s="5" customFormat="1" ht="15" customHeight="1" x14ac:dyDescent="0.2">
      <c r="A32" s="199">
        <f>ROW()</f>
        <v>32</v>
      </c>
      <c r="B32" s="24"/>
      <c r="C32" s="24"/>
      <c r="D32" s="31" t="s">
        <v>259</v>
      </c>
      <c r="E32" s="24"/>
      <c r="F32" s="43" t="s">
        <v>690</v>
      </c>
      <c r="G32" s="24"/>
      <c r="H32" s="25"/>
      <c r="I32" s="26"/>
      <c r="J32" s="193"/>
      <c r="K32" s="23"/>
      <c r="L32" s="23"/>
      <c r="M32" s="23"/>
      <c r="N32" s="33">
        <f t="shared" si="0"/>
        <v>0</v>
      </c>
      <c r="O32" s="235"/>
      <c r="P32" s="338"/>
      <c r="Q32"/>
      <c r="R32"/>
      <c r="S32"/>
      <c r="T32"/>
      <c r="U32"/>
      <c r="V32"/>
      <c r="W32"/>
      <c r="X32"/>
      <c r="Y32"/>
      <c r="Z32"/>
      <c r="AA32"/>
      <c r="AB32"/>
      <c r="AC32"/>
      <c r="AD32"/>
      <c r="AE32"/>
    </row>
    <row r="33" spans="1:31" s="5" customFormat="1" ht="15" customHeight="1" x14ac:dyDescent="0.2">
      <c r="A33" s="199">
        <f>ROW()</f>
        <v>33</v>
      </c>
      <c r="B33" s="24"/>
      <c r="C33" s="24"/>
      <c r="D33" s="31" t="s">
        <v>259</v>
      </c>
      <c r="E33" s="30"/>
      <c r="F33" s="43" t="s">
        <v>74</v>
      </c>
      <c r="G33" s="24"/>
      <c r="H33" s="25"/>
      <c r="I33" s="26"/>
      <c r="J33" s="193"/>
      <c r="K33" s="193"/>
      <c r="L33" s="193"/>
      <c r="M33" s="193"/>
      <c r="N33" s="33">
        <f t="shared" si="0"/>
        <v>0</v>
      </c>
      <c r="O33" s="235"/>
      <c r="P33" s="338"/>
      <c r="Q33"/>
      <c r="R33"/>
      <c r="S33"/>
      <c r="T33"/>
      <c r="U33"/>
      <c r="V33"/>
      <c r="W33"/>
      <c r="X33"/>
      <c r="Y33"/>
      <c r="Z33"/>
      <c r="AA33"/>
      <c r="AB33"/>
      <c r="AC33"/>
      <c r="AD33"/>
      <c r="AE33"/>
    </row>
    <row r="34" spans="1:31" s="5" customFormat="1" x14ac:dyDescent="0.2">
      <c r="A34" s="199">
        <f>ROW()</f>
        <v>34</v>
      </c>
      <c r="B34" s="24"/>
      <c r="C34" s="24"/>
      <c r="D34" s="31" t="s">
        <v>258</v>
      </c>
      <c r="E34" s="24"/>
      <c r="F34" s="43" t="s">
        <v>389</v>
      </c>
      <c r="G34" s="24"/>
      <c r="H34" s="25"/>
      <c r="I34" s="26"/>
      <c r="J34" s="193"/>
      <c r="K34" s="193"/>
      <c r="L34" s="193"/>
      <c r="M34" s="193"/>
      <c r="N34" s="33">
        <f t="shared" si="0"/>
        <v>0</v>
      </c>
      <c r="O34" s="235"/>
      <c r="P34" s="338"/>
      <c r="Q34"/>
      <c r="R34"/>
      <c r="S34"/>
      <c r="T34"/>
      <c r="U34"/>
      <c r="V34"/>
      <c r="W34"/>
      <c r="X34"/>
      <c r="Y34"/>
      <c r="Z34"/>
      <c r="AA34"/>
      <c r="AB34"/>
      <c r="AC34"/>
      <c r="AD34"/>
      <c r="AE34"/>
    </row>
    <row r="35" spans="1:31" s="5" customFormat="1" ht="15" customHeight="1" x14ac:dyDescent="0.2">
      <c r="A35" s="199">
        <f>ROW()</f>
        <v>35</v>
      </c>
      <c r="B35" s="24"/>
      <c r="C35" s="24"/>
      <c r="D35" s="31" t="s">
        <v>259</v>
      </c>
      <c r="E35" s="24"/>
      <c r="F35" s="43" t="s">
        <v>111</v>
      </c>
      <c r="G35" s="24"/>
      <c r="H35" s="25"/>
      <c r="I35" s="26"/>
      <c r="J35" s="193"/>
      <c r="K35" s="193"/>
      <c r="L35" s="193"/>
      <c r="M35" s="193"/>
      <c r="N35" s="33">
        <f t="shared" si="0"/>
        <v>0</v>
      </c>
      <c r="O35" s="235"/>
      <c r="P35" s="338"/>
      <c r="Q35"/>
      <c r="R35"/>
      <c r="S35"/>
      <c r="T35"/>
      <c r="U35"/>
      <c r="V35"/>
      <c r="W35"/>
      <c r="X35"/>
      <c r="Y35"/>
      <c r="Z35"/>
      <c r="AA35"/>
      <c r="AB35"/>
      <c r="AC35"/>
      <c r="AD35"/>
      <c r="AE35"/>
    </row>
    <row r="36" spans="1:31" s="5" customFormat="1" ht="15" customHeight="1" thickBot="1" x14ac:dyDescent="0.25">
      <c r="A36" s="199">
        <f>ROW()</f>
        <v>36</v>
      </c>
      <c r="B36" s="24"/>
      <c r="C36" s="24"/>
      <c r="D36" s="31" t="s">
        <v>259</v>
      </c>
      <c r="E36" s="24"/>
      <c r="F36" s="43" t="s">
        <v>468</v>
      </c>
      <c r="G36" s="24"/>
      <c r="H36" s="25"/>
      <c r="I36" s="26"/>
      <c r="J36" s="193"/>
      <c r="K36" s="193"/>
      <c r="L36" s="193"/>
      <c r="M36" s="193"/>
      <c r="N36" s="33">
        <f t="shared" si="0"/>
        <v>0</v>
      </c>
      <c r="O36" s="235"/>
      <c r="P36" s="338"/>
      <c r="Q36"/>
      <c r="R36"/>
      <c r="S36"/>
      <c r="T36"/>
      <c r="U36"/>
      <c r="V36"/>
      <c r="W36"/>
      <c r="X36"/>
      <c r="Y36"/>
      <c r="Z36"/>
      <c r="AA36"/>
      <c r="AB36"/>
      <c r="AC36"/>
      <c r="AD36"/>
      <c r="AE36"/>
    </row>
    <row r="37" spans="1:31" s="5" customFormat="1" ht="15" customHeight="1" thickBot="1" x14ac:dyDescent="0.25">
      <c r="A37" s="199">
        <f>ROW()</f>
        <v>37</v>
      </c>
      <c r="B37" s="24"/>
      <c r="C37" s="24"/>
      <c r="D37" s="24"/>
      <c r="E37" s="24" t="s">
        <v>469</v>
      </c>
      <c r="F37" s="24"/>
      <c r="G37" s="24"/>
      <c r="H37" s="25"/>
      <c r="I37" s="26"/>
      <c r="J37" s="49">
        <f>J29-J30+J31+J32+J33-J34+J35+J36</f>
        <v>0</v>
      </c>
      <c r="K37" s="49">
        <f>K29-K30+K31+K33-K34+K35+K36</f>
        <v>0</v>
      </c>
      <c r="L37" s="49">
        <f>L29-L30+L31+L33-L34+L35+L36</f>
        <v>0</v>
      </c>
      <c r="M37" s="49">
        <f>M29-M30+M31+M33-M34+M35+M36</f>
        <v>0</v>
      </c>
      <c r="N37" s="50">
        <f>N29-N30+N31+N32+N33-N34+N35+N36</f>
        <v>0</v>
      </c>
      <c r="O37" s="235"/>
      <c r="P37" s="338"/>
      <c r="Q37"/>
      <c r="R37"/>
      <c r="S37"/>
      <c r="T37"/>
      <c r="U37"/>
      <c r="V37"/>
      <c r="W37"/>
      <c r="X37"/>
      <c r="Y37"/>
      <c r="Z37"/>
      <c r="AA37"/>
      <c r="AB37"/>
      <c r="AC37"/>
      <c r="AD37"/>
      <c r="AE37"/>
    </row>
    <row r="38" spans="1:31" s="5" customFormat="1" ht="15" customHeight="1" x14ac:dyDescent="0.2">
      <c r="A38" s="199">
        <f>ROW()</f>
        <v>38</v>
      </c>
      <c r="B38" s="24"/>
      <c r="C38" s="24"/>
      <c r="D38" s="30"/>
      <c r="E38" s="30"/>
      <c r="F38" s="24"/>
      <c r="G38" s="24"/>
      <c r="H38" s="25"/>
      <c r="I38" s="26"/>
      <c r="J38" s="213" t="s">
        <v>595</v>
      </c>
      <c r="K38" s="23"/>
      <c r="L38" s="25"/>
      <c r="M38" s="26"/>
      <c r="N38" s="26"/>
      <c r="O38" s="235"/>
      <c r="P38" s="338"/>
      <c r="Q38"/>
      <c r="R38"/>
      <c r="S38"/>
      <c r="T38"/>
      <c r="U38"/>
      <c r="V38"/>
      <c r="W38"/>
      <c r="X38"/>
      <c r="Y38"/>
      <c r="Z38"/>
      <c r="AA38"/>
      <c r="AB38"/>
      <c r="AC38"/>
      <c r="AD38"/>
      <c r="AE38"/>
    </row>
    <row r="39" spans="1:31" s="5" customFormat="1" ht="15" customHeight="1" x14ac:dyDescent="0.25">
      <c r="A39" s="199">
        <f>ROW()</f>
        <v>39</v>
      </c>
      <c r="B39" s="24"/>
      <c r="C39" s="183" t="s">
        <v>689</v>
      </c>
      <c r="D39" s="24"/>
      <c r="E39" s="24"/>
      <c r="F39" s="24"/>
      <c r="G39" s="24"/>
      <c r="H39" s="25"/>
      <c r="I39" s="26"/>
      <c r="J39" s="26"/>
      <c r="K39" s="23"/>
      <c r="L39" s="25"/>
      <c r="M39" s="26"/>
      <c r="N39" s="26"/>
      <c r="O39" s="235"/>
      <c r="P39" s="338"/>
      <c r="Q39"/>
      <c r="R39"/>
      <c r="S39"/>
      <c r="T39"/>
      <c r="U39"/>
      <c r="V39"/>
      <c r="W39"/>
      <c r="X39"/>
      <c r="Y39"/>
      <c r="Z39"/>
      <c r="AA39"/>
      <c r="AB39"/>
      <c r="AC39"/>
      <c r="AD39"/>
      <c r="AE39"/>
    </row>
    <row r="40" spans="1:31" ht="25.5" x14ac:dyDescent="0.2">
      <c r="A40" s="199">
        <f>ROW()</f>
        <v>40</v>
      </c>
      <c r="B40" s="24"/>
      <c r="C40" s="31"/>
      <c r="D40" s="30"/>
      <c r="E40" s="30"/>
      <c r="F40" s="24"/>
      <c r="G40" s="24"/>
      <c r="H40" s="25"/>
      <c r="I40" s="26"/>
      <c r="J40" s="341" t="s">
        <v>470</v>
      </c>
      <c r="K40" s="341" t="s">
        <v>363</v>
      </c>
      <c r="L40" s="341" t="s">
        <v>122</v>
      </c>
      <c r="M40" s="341" t="s">
        <v>471</v>
      </c>
      <c r="N40" s="341" t="s">
        <v>193</v>
      </c>
      <c r="O40" s="235"/>
      <c r="P40" s="338"/>
    </row>
    <row r="41" spans="1:31" ht="15" customHeight="1" x14ac:dyDescent="0.2">
      <c r="A41" s="199">
        <f>ROW()</f>
        <v>41</v>
      </c>
      <c r="B41" s="24"/>
      <c r="C41" s="24"/>
      <c r="D41" s="24"/>
      <c r="E41" s="24"/>
      <c r="F41" s="24" t="s">
        <v>659</v>
      </c>
      <c r="G41" s="24"/>
      <c r="H41" s="25"/>
      <c r="I41" s="26"/>
      <c r="J41" s="193"/>
      <c r="K41" s="193"/>
      <c r="L41" s="193"/>
      <c r="M41" s="193"/>
      <c r="N41" s="33">
        <f>J41+K41-L41+M41</f>
        <v>0</v>
      </c>
      <c r="O41" s="235"/>
      <c r="P41" s="338"/>
    </row>
    <row r="42" spans="1:31" x14ac:dyDescent="0.2">
      <c r="A42" s="199">
        <f>ROW()</f>
        <v>42</v>
      </c>
      <c r="B42" s="24"/>
      <c r="C42" s="31"/>
      <c r="D42" s="31" t="s">
        <v>259</v>
      </c>
      <c r="E42" s="30"/>
      <c r="F42" s="43" t="s">
        <v>645</v>
      </c>
      <c r="G42" s="24"/>
      <c r="H42" s="25"/>
      <c r="I42" s="26"/>
      <c r="J42" s="193"/>
      <c r="K42" s="193"/>
      <c r="L42" s="193"/>
      <c r="M42" s="193"/>
      <c r="N42" s="33">
        <f>J42+K42-L42+M42</f>
        <v>0</v>
      </c>
      <c r="O42" s="235"/>
      <c r="P42" s="338"/>
    </row>
    <row r="43" spans="1:31" ht="15" customHeight="1" x14ac:dyDescent="0.2">
      <c r="A43" s="199">
        <f>ROW()</f>
        <v>43</v>
      </c>
      <c r="B43" s="24"/>
      <c r="C43" s="24"/>
      <c r="D43" s="31" t="s">
        <v>258</v>
      </c>
      <c r="E43" s="24"/>
      <c r="F43" s="43" t="s">
        <v>472</v>
      </c>
      <c r="G43" s="24"/>
      <c r="H43" s="25"/>
      <c r="I43" s="26"/>
      <c r="J43" s="193"/>
      <c r="K43" s="193"/>
      <c r="L43" s="193"/>
      <c r="M43" s="193"/>
      <c r="N43" s="33">
        <f>J43+K43-L43+M43</f>
        <v>0</v>
      </c>
      <c r="O43" s="235"/>
      <c r="P43" s="338"/>
    </row>
    <row r="44" spans="1:31" ht="15" customHeight="1" thickBot="1" x14ac:dyDescent="0.25">
      <c r="A44" s="199">
        <f>ROW()</f>
        <v>44</v>
      </c>
      <c r="B44" s="24"/>
      <c r="C44" s="38"/>
      <c r="D44" s="31" t="s">
        <v>258</v>
      </c>
      <c r="E44" s="24"/>
      <c r="F44" s="43" t="s">
        <v>477</v>
      </c>
      <c r="G44" s="24"/>
      <c r="H44" s="25"/>
      <c r="I44" s="26"/>
      <c r="J44" s="193"/>
      <c r="K44" s="193"/>
      <c r="L44" s="193"/>
      <c r="M44" s="193"/>
      <c r="N44" s="33">
        <f>J44+K44-L44+M44</f>
        <v>0</v>
      </c>
      <c r="O44" s="235"/>
      <c r="P44" s="338"/>
    </row>
    <row r="45" spans="1:31" ht="24.95" customHeight="1" thickBot="1" x14ac:dyDescent="0.25">
      <c r="A45" s="199">
        <f>ROW()</f>
        <v>45</v>
      </c>
      <c r="B45" s="24"/>
      <c r="C45" s="38"/>
      <c r="D45" s="24"/>
      <c r="E45" s="24"/>
      <c r="F45" s="24" t="s">
        <v>644</v>
      </c>
      <c r="G45" s="24"/>
      <c r="H45" s="25"/>
      <c r="I45" s="26"/>
      <c r="J45" s="49">
        <f>J41+J42-J43-J44</f>
        <v>0</v>
      </c>
      <c r="K45" s="49">
        <f>K41+K42-K43-K44</f>
        <v>0</v>
      </c>
      <c r="L45" s="49">
        <f>L41+L42-L43-L44</f>
        <v>0</v>
      </c>
      <c r="M45" s="49">
        <f>M41+M42-M43-M44</f>
        <v>0</v>
      </c>
      <c r="N45" s="50">
        <f>N41+N42-N43-N44</f>
        <v>0</v>
      </c>
      <c r="O45" s="241"/>
      <c r="P45" s="338"/>
    </row>
    <row r="46" spans="1:31" ht="34.9" customHeight="1" x14ac:dyDescent="0.2">
      <c r="A46" s="199">
        <f>ROW()</f>
        <v>46</v>
      </c>
      <c r="B46" s="24"/>
      <c r="C46" s="38"/>
      <c r="D46" s="24"/>
      <c r="E46" s="24"/>
      <c r="F46" s="488" t="s">
        <v>688</v>
      </c>
      <c r="G46" s="488"/>
      <c r="H46" s="488"/>
      <c r="I46" s="488"/>
      <c r="J46" s="488"/>
      <c r="K46" s="488"/>
      <c r="L46" s="488"/>
      <c r="M46" s="488"/>
      <c r="N46" s="488"/>
      <c r="O46" s="241"/>
      <c r="P46" s="338"/>
    </row>
    <row r="47" spans="1:31" ht="24.95" customHeight="1" x14ac:dyDescent="0.2">
      <c r="A47" s="199">
        <f>ROW()</f>
        <v>47</v>
      </c>
      <c r="B47" s="24"/>
      <c r="C47" s="38"/>
      <c r="D47" s="24"/>
      <c r="E47" s="24"/>
      <c r="F47" s="24"/>
      <c r="G47" s="24"/>
      <c r="H47" s="25"/>
      <c r="I47" s="26"/>
      <c r="J47" s="51"/>
      <c r="K47" s="51"/>
      <c r="L47" s="51"/>
      <c r="M47" s="51"/>
      <c r="N47" s="51"/>
      <c r="O47" s="241"/>
      <c r="P47" s="338"/>
    </row>
    <row r="48" spans="1:31" x14ac:dyDescent="0.2">
      <c r="A48" s="199">
        <f>ROW()</f>
        <v>48</v>
      </c>
      <c r="B48" s="24"/>
      <c r="C48" s="38"/>
      <c r="D48" s="24"/>
      <c r="E48" s="24"/>
      <c r="F48" s="24"/>
      <c r="G48" s="24"/>
      <c r="H48" s="25"/>
      <c r="I48" s="26"/>
      <c r="J48" s="26"/>
      <c r="K48" s="23"/>
      <c r="L48" s="25"/>
      <c r="M48" s="26"/>
      <c r="N48" s="26"/>
      <c r="O48" s="241"/>
      <c r="P48" s="338"/>
    </row>
    <row r="49" spans="1:16" s="342" customFormat="1" x14ac:dyDescent="0.2">
      <c r="A49" s="326">
        <f>ROW()</f>
        <v>49</v>
      </c>
      <c r="B49" s="327"/>
      <c r="C49" s="348"/>
      <c r="D49" s="327"/>
      <c r="E49" s="327"/>
      <c r="F49" s="327"/>
      <c r="G49" s="327"/>
      <c r="H49" s="346"/>
      <c r="I49" s="345"/>
      <c r="J49" s="345"/>
      <c r="K49" s="347"/>
      <c r="L49" s="346"/>
      <c r="M49" s="345"/>
      <c r="N49" s="345"/>
      <c r="O49" s="344"/>
      <c r="P49" s="343"/>
    </row>
    <row r="50" spans="1:16" x14ac:dyDescent="0.2">
      <c r="A50" s="199">
        <f>ROW()</f>
        <v>50</v>
      </c>
      <c r="B50" s="24"/>
      <c r="C50" s="38"/>
      <c r="D50" s="24"/>
      <c r="E50" s="24"/>
      <c r="F50" s="24"/>
      <c r="G50" s="24"/>
      <c r="H50" s="25"/>
      <c r="I50" s="26"/>
      <c r="J50" s="26"/>
      <c r="K50" s="23"/>
      <c r="L50" s="25"/>
      <c r="M50" s="26"/>
      <c r="N50" s="26"/>
      <c r="O50" s="241"/>
      <c r="P50" s="338"/>
    </row>
    <row r="51" spans="1:16" x14ac:dyDescent="0.2">
      <c r="A51" s="199">
        <f>ROW()</f>
        <v>51</v>
      </c>
      <c r="B51" s="24"/>
      <c r="C51" s="38"/>
      <c r="D51" s="24"/>
      <c r="E51" s="24"/>
      <c r="F51" s="24"/>
      <c r="G51" s="24"/>
      <c r="H51" s="25"/>
      <c r="I51" s="26"/>
      <c r="J51" s="26"/>
      <c r="K51" s="23"/>
      <c r="L51" s="25"/>
      <c r="M51" s="26"/>
      <c r="N51" s="26"/>
      <c r="O51" s="241"/>
      <c r="P51" s="338"/>
    </row>
    <row r="52" spans="1:16" x14ac:dyDescent="0.2">
      <c r="A52" s="199">
        <f>ROW()</f>
        <v>52</v>
      </c>
      <c r="B52" s="24"/>
      <c r="C52" s="38"/>
      <c r="D52" s="24"/>
      <c r="E52" s="24"/>
      <c r="F52" s="24"/>
      <c r="G52" s="24"/>
      <c r="H52" s="25"/>
      <c r="I52" s="26"/>
      <c r="J52" s="26"/>
      <c r="K52" s="23"/>
      <c r="L52" s="25"/>
      <c r="M52" s="26"/>
      <c r="N52" s="26"/>
      <c r="O52" s="241"/>
      <c r="P52" s="338"/>
    </row>
    <row r="53" spans="1:16" x14ac:dyDescent="0.2">
      <c r="A53" s="199">
        <f>ROW()</f>
        <v>53</v>
      </c>
      <c r="B53" s="24"/>
      <c r="C53" s="38"/>
      <c r="D53" s="24"/>
      <c r="E53" s="24"/>
      <c r="F53" s="24"/>
      <c r="G53" s="24"/>
      <c r="H53" s="25"/>
      <c r="I53" s="26"/>
      <c r="J53" s="26"/>
      <c r="K53" s="23"/>
      <c r="L53" s="25"/>
      <c r="M53" s="26"/>
      <c r="N53" s="26"/>
      <c r="O53" s="241"/>
      <c r="P53" s="338"/>
    </row>
    <row r="54" spans="1:16" x14ac:dyDescent="0.2">
      <c r="A54" s="199">
        <f>ROW()</f>
        <v>54</v>
      </c>
      <c r="B54" s="24"/>
      <c r="C54" s="38"/>
      <c r="D54" s="24"/>
      <c r="E54" s="24"/>
      <c r="F54" s="24"/>
      <c r="G54" s="24"/>
      <c r="H54" s="25"/>
      <c r="I54" s="26"/>
      <c r="J54" s="26"/>
      <c r="K54" s="23"/>
      <c r="L54" s="25"/>
      <c r="M54" s="26"/>
      <c r="N54" s="26"/>
      <c r="O54" s="241"/>
      <c r="P54" s="338"/>
    </row>
    <row r="55" spans="1:16" x14ac:dyDescent="0.2">
      <c r="A55" s="199">
        <f>ROW()</f>
        <v>55</v>
      </c>
      <c r="B55" s="24"/>
      <c r="C55" s="38"/>
      <c r="D55" s="24"/>
      <c r="E55" s="24"/>
      <c r="F55" s="24"/>
      <c r="G55" s="24"/>
      <c r="H55" s="25"/>
      <c r="I55" s="26"/>
      <c r="J55" s="26"/>
      <c r="K55" s="23"/>
      <c r="L55" s="25"/>
      <c r="M55" s="26"/>
      <c r="N55" s="26"/>
      <c r="O55" s="241"/>
      <c r="P55" s="338"/>
    </row>
    <row r="56" spans="1:16" x14ac:dyDescent="0.2">
      <c r="A56" s="199">
        <f>ROW()</f>
        <v>56</v>
      </c>
      <c r="B56" s="24"/>
      <c r="C56" s="38"/>
      <c r="D56" s="24"/>
      <c r="E56" s="24"/>
      <c r="F56" s="24"/>
      <c r="G56" s="24"/>
      <c r="H56" s="25"/>
      <c r="I56" s="26"/>
      <c r="J56" s="26"/>
      <c r="K56" s="23"/>
      <c r="L56" s="25"/>
      <c r="M56" s="26"/>
      <c r="N56" s="26"/>
      <c r="O56" s="241"/>
      <c r="P56" s="338"/>
    </row>
    <row r="57" spans="1:16" x14ac:dyDescent="0.2">
      <c r="A57" s="199">
        <f>ROW()</f>
        <v>57</v>
      </c>
      <c r="B57" s="24"/>
      <c r="C57" s="38"/>
      <c r="D57" s="24"/>
      <c r="E57" s="24"/>
      <c r="F57" s="24"/>
      <c r="G57" s="24"/>
      <c r="H57" s="25"/>
      <c r="I57" s="26"/>
      <c r="J57" s="26"/>
      <c r="K57" s="23"/>
      <c r="L57" s="25"/>
      <c r="M57" s="26"/>
      <c r="N57" s="26"/>
      <c r="O57" s="241"/>
      <c r="P57" s="338"/>
    </row>
    <row r="58" spans="1:16" x14ac:dyDescent="0.2">
      <c r="A58" s="199">
        <f>ROW()</f>
        <v>58</v>
      </c>
      <c r="B58" s="24"/>
      <c r="C58" s="38"/>
      <c r="D58" s="24"/>
      <c r="E58" s="24"/>
      <c r="F58" s="24"/>
      <c r="G58" s="24"/>
      <c r="H58" s="25"/>
      <c r="I58" s="26"/>
      <c r="J58" s="26"/>
      <c r="K58" s="23"/>
      <c r="L58" s="25"/>
      <c r="M58" s="26"/>
      <c r="N58" s="26"/>
      <c r="O58" s="241"/>
      <c r="P58" s="338"/>
    </row>
    <row r="59" spans="1:16" x14ac:dyDescent="0.2">
      <c r="A59" s="199">
        <f>ROW()</f>
        <v>59</v>
      </c>
      <c r="B59" s="24"/>
      <c r="C59" s="38"/>
      <c r="D59" s="24"/>
      <c r="E59" s="24"/>
      <c r="F59" s="24"/>
      <c r="G59" s="24"/>
      <c r="H59" s="25"/>
      <c r="I59" s="26"/>
      <c r="J59" s="26"/>
      <c r="K59" s="23"/>
      <c r="L59" s="25"/>
      <c r="M59" s="26"/>
      <c r="N59" s="26"/>
      <c r="O59" s="241"/>
      <c r="P59" s="338"/>
    </row>
    <row r="60" spans="1:16" x14ac:dyDescent="0.2">
      <c r="A60" s="199">
        <f>ROW()</f>
        <v>60</v>
      </c>
      <c r="B60" s="24"/>
      <c r="C60" s="38"/>
      <c r="D60" s="24"/>
      <c r="E60" s="24"/>
      <c r="F60" s="24"/>
      <c r="G60" s="24"/>
      <c r="H60" s="25"/>
      <c r="I60" s="26"/>
      <c r="J60" s="26"/>
      <c r="K60" s="23"/>
      <c r="L60" s="25"/>
      <c r="M60" s="26"/>
      <c r="N60" s="26"/>
      <c r="O60" s="241"/>
      <c r="P60" s="338"/>
    </row>
    <row r="61" spans="1:16" x14ac:dyDescent="0.2">
      <c r="A61" s="199">
        <f>ROW()</f>
        <v>61</v>
      </c>
      <c r="B61" s="24"/>
      <c r="C61" s="38"/>
      <c r="D61" s="24"/>
      <c r="E61" s="24"/>
      <c r="F61" s="24"/>
      <c r="G61" s="24"/>
      <c r="H61" s="25"/>
      <c r="I61" s="26"/>
      <c r="J61" s="26"/>
      <c r="K61" s="23"/>
      <c r="L61" s="25"/>
      <c r="M61" s="26"/>
      <c r="N61" s="26"/>
      <c r="O61" s="241"/>
      <c r="P61" s="338"/>
    </row>
    <row r="62" spans="1:16" x14ac:dyDescent="0.2">
      <c r="A62" s="199">
        <f>ROW()</f>
        <v>62</v>
      </c>
      <c r="B62" s="24"/>
      <c r="C62" s="38"/>
      <c r="D62" s="24"/>
      <c r="E62" s="24"/>
      <c r="F62" s="24"/>
      <c r="G62" s="24"/>
      <c r="H62" s="25"/>
      <c r="I62" s="26"/>
      <c r="J62" s="26"/>
      <c r="K62" s="23"/>
      <c r="L62" s="25"/>
      <c r="M62" s="26"/>
      <c r="N62" s="26"/>
      <c r="O62" s="241"/>
      <c r="P62" s="338"/>
    </row>
    <row r="63" spans="1:16" x14ac:dyDescent="0.2">
      <c r="A63" s="199">
        <f>ROW()</f>
        <v>63</v>
      </c>
      <c r="B63" s="24"/>
      <c r="C63" s="38"/>
      <c r="D63" s="24"/>
      <c r="E63" s="24"/>
      <c r="F63" s="24"/>
      <c r="G63" s="24"/>
      <c r="H63" s="25"/>
      <c r="I63" s="26"/>
      <c r="J63" s="26"/>
      <c r="K63" s="23"/>
      <c r="L63" s="25"/>
      <c r="M63" s="26"/>
      <c r="N63" s="26"/>
      <c r="O63" s="241"/>
      <c r="P63" s="338"/>
    </row>
    <row r="64" spans="1:16" x14ac:dyDescent="0.2">
      <c r="A64" s="199">
        <f>ROW()</f>
        <v>64</v>
      </c>
      <c r="B64" s="24"/>
      <c r="C64" s="38"/>
      <c r="D64" s="24"/>
      <c r="E64" s="24"/>
      <c r="F64" s="24"/>
      <c r="G64" s="24"/>
      <c r="H64" s="25"/>
      <c r="I64" s="26"/>
      <c r="J64" s="26"/>
      <c r="K64" s="23"/>
      <c r="L64" s="25"/>
      <c r="M64" s="26"/>
      <c r="N64" s="26"/>
      <c r="O64" s="241"/>
      <c r="P64" s="338"/>
    </row>
    <row r="65" spans="1:16" x14ac:dyDescent="0.2">
      <c r="A65" s="199">
        <f>ROW()</f>
        <v>65</v>
      </c>
      <c r="B65" s="24"/>
      <c r="C65" s="38"/>
      <c r="D65" s="24"/>
      <c r="E65" s="24"/>
      <c r="F65" s="24"/>
      <c r="G65" s="24"/>
      <c r="H65" s="25"/>
      <c r="I65" s="26"/>
      <c r="J65" s="26"/>
      <c r="K65" s="23"/>
      <c r="L65" s="25"/>
      <c r="M65" s="26"/>
      <c r="N65" s="26"/>
      <c r="O65" s="241"/>
      <c r="P65" s="338"/>
    </row>
    <row r="66" spans="1:16" ht="39.950000000000003" customHeight="1" x14ac:dyDescent="0.2">
      <c r="A66" s="199">
        <f>ROW()</f>
        <v>66</v>
      </c>
      <c r="B66" s="24"/>
      <c r="C66" s="453"/>
      <c r="D66" s="453"/>
      <c r="E66" s="453"/>
      <c r="F66" s="453"/>
      <c r="G66" s="453"/>
      <c r="H66" s="453"/>
      <c r="I66" s="453"/>
      <c r="J66" s="453"/>
      <c r="K66" s="453"/>
      <c r="L66" s="453"/>
      <c r="M66" s="453"/>
      <c r="N66" s="453"/>
      <c r="O66" s="241"/>
      <c r="P66" s="338"/>
    </row>
    <row r="67" spans="1:16" x14ac:dyDescent="0.2">
      <c r="A67" s="326">
        <f>ROW()</f>
        <v>67</v>
      </c>
      <c r="B67" s="39"/>
      <c r="C67" s="39"/>
      <c r="D67" s="39"/>
      <c r="E67" s="39"/>
      <c r="F67" s="39"/>
      <c r="G67" s="40"/>
      <c r="H67" s="39"/>
      <c r="I67" s="40"/>
      <c r="J67" s="39"/>
      <c r="K67" s="40"/>
      <c r="L67" s="39"/>
      <c r="M67" s="40"/>
      <c r="N67" s="39"/>
      <c r="O67" s="236" t="s">
        <v>636</v>
      </c>
      <c r="P67" s="338"/>
    </row>
  </sheetData>
  <sheetProtection formatColumns="0" formatRows="0"/>
  <mergeCells count="4">
    <mergeCell ref="J2:N2"/>
    <mergeCell ref="J3:N3"/>
    <mergeCell ref="F46:N46"/>
    <mergeCell ref="C66:N66"/>
  </mergeCells>
  <pageMargins left="0.74803149606299213" right="0.74803149606299213" top="0.98425196850393704" bottom="0.98425196850393704" header="0.51181102362204722" footer="0.51181102362204722"/>
  <pageSetup paperSize="9" scale="49" fitToHeight="10" orientation="portrait" r:id="rId1"/>
  <headerFooter alignWithMargins="0">
    <oddHeader>&amp;CCommerce Commission Information Disclosure Template</oddHeader>
    <oddFooter>&amp;C&amp;F&amp;R&amp;A</oddFooter>
  </headerFooter>
  <colBreaks count="2" manualBreakCount="2">
    <brk id="15" max="46" man="1"/>
    <brk id="17" max="6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0"/>
    <pageSetUpPr fitToPage="1"/>
  </sheetPr>
  <dimension ref="A1:H18"/>
  <sheetViews>
    <sheetView showGridLines="0" view="pageBreakPreview" zoomScaleNormal="100" zoomScaleSheetLayoutView="100" workbookViewId="0"/>
  </sheetViews>
  <sheetFormatPr defaultColWidth="9.140625" defaultRowHeight="15" x14ac:dyDescent="0.2"/>
  <cols>
    <col min="1" max="1" width="9.140625" style="2"/>
    <col min="2" max="2" width="28.5703125" style="2" customWidth="1"/>
    <col min="3" max="3" width="12.28515625" style="2" customWidth="1"/>
    <col min="4" max="4" width="96.85546875" style="2" customWidth="1"/>
    <col min="5" max="5" width="8.5703125" style="2" customWidth="1"/>
    <col min="6" max="6" width="20.5703125" style="2" customWidth="1"/>
    <col min="7" max="16384" width="9.140625" style="2"/>
  </cols>
  <sheetData>
    <row r="1" spans="1:8" ht="15" customHeight="1" x14ac:dyDescent="0.25">
      <c r="A1" s="263"/>
      <c r="B1" s="375" t="s">
        <v>684</v>
      </c>
      <c r="C1" s="376"/>
      <c r="D1" s="376"/>
      <c r="E1" s="377"/>
      <c r="F1"/>
      <c r="G1"/>
      <c r="H1"/>
    </row>
    <row r="2" spans="1:8" x14ac:dyDescent="0.2">
      <c r="A2" s="155"/>
      <c r="B2" s="41"/>
      <c r="C2" s="41"/>
      <c r="D2" s="41"/>
      <c r="E2" s="158"/>
      <c r="F2"/>
      <c r="G2"/>
      <c r="H2"/>
    </row>
    <row r="3" spans="1:8" x14ac:dyDescent="0.2">
      <c r="A3" s="17"/>
      <c r="B3" s="41"/>
      <c r="C3" s="41"/>
      <c r="D3" s="41"/>
      <c r="E3" s="158"/>
      <c r="F3"/>
      <c r="G3"/>
      <c r="H3"/>
    </row>
    <row r="4" spans="1:8" x14ac:dyDescent="0.2">
      <c r="A4" s="17"/>
      <c r="B4" s="230" t="s">
        <v>600</v>
      </c>
      <c r="C4" s="229" t="str">
        <f>IF(AND('S4.RAB Roll-Forward'!R110:R118,'S4.RAB Roll-Forward'!R30,'S7.Segmented Information'!O8:O14,'S7.Segmented Information'!O16:O18,'S7.Segmented Information'!O20,'S7.Segmented Information'!O22,'S7.Segmented Information'!O24,'S7.Segmented Information'!O26,'S7.Segmented Information'!O28,'S7.Segmented Information'!O30,'S7.Segmented Information'!O32)=TRUE, "OK", "Error")</f>
        <v>OK</v>
      </c>
      <c r="D4" s="41"/>
      <c r="E4" s="158"/>
      <c r="F4"/>
      <c r="G4"/>
      <c r="H4"/>
    </row>
    <row r="5" spans="1:8" ht="27" customHeight="1" x14ac:dyDescent="0.2">
      <c r="A5" s="17"/>
      <c r="B5" s="41"/>
      <c r="C5" s="41"/>
      <c r="D5" s="41"/>
      <c r="E5" s="158"/>
      <c r="F5"/>
      <c r="G5"/>
      <c r="H5"/>
    </row>
    <row r="6" spans="1:8" ht="42.75" customHeight="1" x14ac:dyDescent="0.2">
      <c r="A6" s="17"/>
      <c r="B6" s="378" t="s">
        <v>638</v>
      </c>
      <c r="C6" s="374"/>
      <c r="D6" s="374"/>
      <c r="E6" s="158"/>
      <c r="F6"/>
      <c r="G6"/>
      <c r="H6"/>
    </row>
    <row r="7" spans="1:8" ht="84" customHeight="1" x14ac:dyDescent="0.2">
      <c r="A7" s="17"/>
      <c r="B7" s="373" t="s">
        <v>640</v>
      </c>
      <c r="C7" s="374"/>
      <c r="D7" s="374"/>
      <c r="E7" s="158"/>
      <c r="F7"/>
      <c r="G7"/>
      <c r="H7"/>
    </row>
    <row r="8" spans="1:8" ht="48" customHeight="1" x14ac:dyDescent="0.2">
      <c r="A8" s="17"/>
      <c r="B8" s="378" t="s">
        <v>639</v>
      </c>
      <c r="C8" s="374"/>
      <c r="D8" s="374"/>
      <c r="E8" s="158"/>
      <c r="F8"/>
      <c r="G8"/>
      <c r="H8"/>
    </row>
    <row r="9" spans="1:8" ht="96" customHeight="1" x14ac:dyDescent="0.2">
      <c r="A9" s="17"/>
      <c r="B9" s="378" t="s">
        <v>646</v>
      </c>
      <c r="C9" s="374"/>
      <c r="D9" s="374"/>
      <c r="E9" s="158"/>
      <c r="F9"/>
      <c r="G9"/>
      <c r="H9"/>
    </row>
    <row r="10" spans="1:8" ht="214.5" customHeight="1" x14ac:dyDescent="0.2">
      <c r="A10" s="17"/>
      <c r="B10" s="378" t="s">
        <v>683</v>
      </c>
      <c r="C10" s="374"/>
      <c r="D10" s="374"/>
      <c r="E10" s="158"/>
      <c r="F10"/>
      <c r="G10"/>
      <c r="H10"/>
    </row>
    <row r="11" spans="1:8" ht="81" customHeight="1" x14ac:dyDescent="0.2">
      <c r="A11" s="17"/>
      <c r="B11" s="373" t="s">
        <v>682</v>
      </c>
      <c r="C11" s="374"/>
      <c r="D11" s="374"/>
      <c r="E11" s="158"/>
      <c r="F11"/>
      <c r="G11"/>
      <c r="H11"/>
    </row>
    <row r="12" spans="1:8" s="14" customFormat="1" x14ac:dyDescent="0.2">
      <c r="A12" s="264"/>
      <c r="B12" s="156"/>
      <c r="C12" s="156"/>
      <c r="D12" s="156"/>
      <c r="E12" s="265"/>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sheetData>
  <sheetProtection formatColumns="0" formatRows="0"/>
  <mergeCells count="7">
    <mergeCell ref="B11:D11"/>
    <mergeCell ref="B1:E1"/>
    <mergeCell ref="B6:D6"/>
    <mergeCell ref="B7:D7"/>
    <mergeCell ref="B8:D8"/>
    <mergeCell ref="B9:D9"/>
    <mergeCell ref="B10:D10"/>
  </mergeCells>
  <phoneticPr fontId="1" type="noConversion"/>
  <conditionalFormatting sqref="C4">
    <cfRule type="expression" dxfId="8" priority="1" stopIfTrue="1">
      <formula>$C$4="Error"</formula>
    </cfRule>
  </conditionalFormatting>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5"/>
    <pageSetUpPr fitToPage="1"/>
  </sheetPr>
  <dimension ref="A1:P82"/>
  <sheetViews>
    <sheetView showGridLines="0" view="pageBreakPreview" zoomScaleNormal="100" zoomScaleSheetLayoutView="100" workbookViewId="0"/>
  </sheetViews>
  <sheetFormatPr defaultRowHeight="12.75" x14ac:dyDescent="0.2"/>
  <cols>
    <col min="1" max="1" width="3.7109375" customWidth="1"/>
    <col min="2" max="2" width="4.5703125" customWidth="1"/>
    <col min="3" max="3" width="4.85546875" customWidth="1"/>
    <col min="4" max="4" width="47.140625" customWidth="1"/>
    <col min="5" max="5" width="0.5703125" customWidth="1"/>
    <col min="6" max="6" width="15.5703125" customWidth="1"/>
    <col min="7" max="7" width="0.5703125" customWidth="1"/>
    <col min="8" max="8" width="15.5703125" customWidth="1"/>
    <col min="9" max="9" width="0.5703125" customWidth="1"/>
    <col min="10" max="10" width="15.5703125" customWidth="1"/>
    <col min="11" max="11" width="2.7109375" customWidth="1"/>
    <col min="12" max="12" width="2.5703125" customWidth="1"/>
  </cols>
  <sheetData>
    <row r="1" spans="1:16" s="10" customFormat="1" ht="12.75" customHeight="1" x14ac:dyDescent="0.2">
      <c r="A1" s="15"/>
      <c r="B1" s="16"/>
      <c r="C1" s="16"/>
      <c r="D1" s="16"/>
      <c r="E1" s="16"/>
      <c r="F1" s="16"/>
      <c r="G1" s="16"/>
      <c r="H1" s="16"/>
      <c r="I1" s="16"/>
      <c r="J1" s="16"/>
      <c r="K1" s="233"/>
      <c r="L1" s="234"/>
      <c r="M1"/>
    </row>
    <row r="2" spans="1:16" s="10" customFormat="1" ht="16.5" customHeight="1" x14ac:dyDescent="0.25">
      <c r="A2" s="18"/>
      <c r="B2" s="19"/>
      <c r="C2" s="19"/>
      <c r="D2" s="19"/>
      <c r="E2" s="177" t="s">
        <v>191</v>
      </c>
      <c r="F2" s="379" t="str">
        <f>IF(NOT(ISBLANK('Annual CoverSheet'!$C$8)),'Annual CoverSheet'!$C$8,"")</f>
        <v>Airport Company</v>
      </c>
      <c r="G2" s="379"/>
      <c r="H2" s="379"/>
      <c r="I2" s="379"/>
      <c r="J2" s="379"/>
      <c r="K2" s="191"/>
      <c r="L2" s="234"/>
      <c r="M2"/>
    </row>
    <row r="3" spans="1:16" s="10" customFormat="1" ht="16.5" customHeight="1" x14ac:dyDescent="0.25">
      <c r="A3" s="18"/>
      <c r="B3" s="19"/>
      <c r="C3" s="19"/>
      <c r="D3" s="19"/>
      <c r="E3" s="177" t="s">
        <v>192</v>
      </c>
      <c r="F3" s="380">
        <f>IF(ISNUMBER('Annual CoverSheet'!$C$12),'Annual CoverSheet'!$C$12,"")</f>
        <v>40633</v>
      </c>
      <c r="G3" s="380"/>
      <c r="H3" s="380"/>
      <c r="I3" s="380"/>
      <c r="J3" s="380"/>
      <c r="K3" s="191"/>
      <c r="L3" s="234"/>
      <c r="M3"/>
    </row>
    <row r="4" spans="1:16" s="10" customFormat="1" ht="20.25" customHeight="1" x14ac:dyDescent="0.25">
      <c r="A4" s="165" t="s">
        <v>437</v>
      </c>
      <c r="B4" s="19"/>
      <c r="C4" s="19"/>
      <c r="D4" s="19"/>
      <c r="E4" s="19"/>
      <c r="F4" s="19"/>
      <c r="G4" s="19"/>
      <c r="H4" s="19"/>
      <c r="I4" s="19"/>
      <c r="J4" s="19"/>
      <c r="K4" s="191"/>
      <c r="L4" s="234"/>
      <c r="M4"/>
      <c r="P4"/>
    </row>
    <row r="5" spans="1:16" s="10" customFormat="1" x14ac:dyDescent="0.2">
      <c r="A5" s="198" t="s">
        <v>589</v>
      </c>
      <c r="B5" s="22" t="s">
        <v>686</v>
      </c>
      <c r="C5" s="19"/>
      <c r="D5" s="19"/>
      <c r="E5" s="19"/>
      <c r="F5" s="19"/>
      <c r="G5" s="19"/>
      <c r="H5" s="19"/>
      <c r="I5" s="19"/>
      <c r="J5" s="19"/>
      <c r="K5" s="191"/>
      <c r="L5" s="234"/>
      <c r="M5"/>
    </row>
    <row r="6" spans="1:16" ht="24.95" customHeight="1" x14ac:dyDescent="0.25">
      <c r="A6" s="199">
        <f>ROW()</f>
        <v>6</v>
      </c>
      <c r="B6" s="181" t="s">
        <v>523</v>
      </c>
      <c r="C6" s="23"/>
      <c r="D6" s="23"/>
      <c r="E6" s="23"/>
      <c r="F6" s="23"/>
      <c r="G6" s="23"/>
      <c r="H6" s="121" t="s">
        <v>393</v>
      </c>
      <c r="I6" s="23"/>
      <c r="J6" s="23"/>
      <c r="K6" s="235"/>
      <c r="L6" s="234"/>
    </row>
    <row r="7" spans="1:16" ht="30" customHeight="1" x14ac:dyDescent="0.2">
      <c r="A7" s="199">
        <f>ROW()</f>
        <v>7</v>
      </c>
      <c r="B7" s="24"/>
      <c r="C7" s="24"/>
      <c r="D7" s="24"/>
      <c r="E7" s="23"/>
      <c r="F7" s="42" t="s">
        <v>628</v>
      </c>
      <c r="G7" s="23"/>
      <c r="H7" s="42" t="s">
        <v>629</v>
      </c>
      <c r="I7" s="23"/>
      <c r="J7" s="42" t="s">
        <v>343</v>
      </c>
      <c r="K7" s="235"/>
      <c r="L7" s="234"/>
    </row>
    <row r="8" spans="1:16" ht="15" customHeight="1" x14ac:dyDescent="0.2">
      <c r="A8" s="199">
        <f>ROW()</f>
        <v>8</v>
      </c>
      <c r="B8" s="170" t="s">
        <v>278</v>
      </c>
      <c r="C8" s="24"/>
      <c r="D8" s="24"/>
      <c r="E8" s="58" t="str">
        <f>IF(ISNUMBER('Annual CoverSheet'!$C$12),"for year ended","")</f>
        <v>for year ended</v>
      </c>
      <c r="F8" s="59" t="str">
        <f>IF(AND(ISNUMBER('Annual CoverSheet'!$C$12),(YEAR('Annual CoverSheet'!$C$12)-2)&gt;=2011),DATE(YEAR('Annual CoverSheet'!$C$12)-2,MONTH('Annual CoverSheet'!$C$12),DAY('Annual CoverSheet'!$C$12)),"")</f>
        <v/>
      </c>
      <c r="G8" s="23"/>
      <c r="H8" s="59" t="str">
        <f>IF(AND(ISNUMBER('Annual CoverSheet'!$C$12),(YEAR('Annual CoverSheet'!$C$12)-1)&gt;=2011),DATE(YEAR('Annual CoverSheet'!$C$12)-1,MONTH('Annual CoverSheet'!$C$12),DAY('Annual CoverSheet'!$C$12)),"")</f>
        <v/>
      </c>
      <c r="I8" s="23"/>
      <c r="J8" s="59">
        <f>IF(ISNUMBER('Annual CoverSheet'!$C$12),'Annual CoverSheet'!$C$12,"")</f>
        <v>40633</v>
      </c>
      <c r="K8" s="235"/>
      <c r="L8" s="234"/>
    </row>
    <row r="9" spans="1:16" ht="15" customHeight="1" x14ac:dyDescent="0.2">
      <c r="A9" s="199">
        <f>ROW()</f>
        <v>9</v>
      </c>
      <c r="B9" s="24"/>
      <c r="C9" s="24" t="s">
        <v>365</v>
      </c>
      <c r="D9" s="24"/>
      <c r="E9" s="23"/>
      <c r="F9" s="148"/>
      <c r="G9" s="23"/>
      <c r="H9" s="148"/>
      <c r="I9" s="23"/>
      <c r="J9" s="267">
        <f>'S2.Regulatory Profit Statement'!J42</f>
        <v>0</v>
      </c>
      <c r="K9" s="235"/>
      <c r="L9" s="234"/>
    </row>
    <row r="10" spans="1:16" ht="15" customHeight="1" x14ac:dyDescent="0.2">
      <c r="A10" s="199">
        <f>ROW()</f>
        <v>10</v>
      </c>
      <c r="B10" s="31" t="s">
        <v>258</v>
      </c>
      <c r="C10" s="43" t="s">
        <v>101</v>
      </c>
      <c r="D10" s="24"/>
      <c r="E10" s="23"/>
      <c r="F10" s="148"/>
      <c r="G10" s="23"/>
      <c r="H10" s="148"/>
      <c r="I10" s="23"/>
      <c r="J10" s="267">
        <f>J62</f>
        <v>0</v>
      </c>
      <c r="K10" s="235"/>
      <c r="L10" s="234"/>
    </row>
    <row r="11" spans="1:16" ht="15" customHeight="1" x14ac:dyDescent="0.2">
      <c r="A11" s="199">
        <f>ROW()</f>
        <v>11</v>
      </c>
      <c r="B11" s="24"/>
      <c r="C11" s="43" t="s">
        <v>388</v>
      </c>
      <c r="D11" s="24"/>
      <c r="E11" s="23"/>
      <c r="F11" s="267" t="str">
        <f>IF(OR(NOT(ISNUMBER('Annual CoverSheet'!$C$12)),(YEAR('Annual CoverSheet'!$C$12)-2)&gt;=2011),F9-F10,"")</f>
        <v/>
      </c>
      <c r="G11" s="23"/>
      <c r="H11" s="267" t="str">
        <f>IF(OR(NOT(ISNUMBER('Annual CoverSheet'!$C$12)),(YEAR('Annual CoverSheet'!$C$12)-1)&gt;=2011),H9-H10,"")</f>
        <v/>
      </c>
      <c r="I11" s="23"/>
      <c r="J11" s="267">
        <f>J9-J10</f>
        <v>0</v>
      </c>
      <c r="K11" s="235"/>
      <c r="L11" s="234"/>
    </row>
    <row r="12" spans="1:16" ht="15" customHeight="1" x14ac:dyDescent="0.2">
      <c r="A12" s="199">
        <f>ROW()</f>
        <v>12</v>
      </c>
      <c r="B12" s="24"/>
      <c r="C12" s="24" t="s">
        <v>366</v>
      </c>
      <c r="D12" s="24"/>
      <c r="E12" s="23"/>
      <c r="F12" s="148"/>
      <c r="G12" s="23"/>
      <c r="H12" s="148"/>
      <c r="I12" s="23"/>
      <c r="J12" s="267">
        <f>J81</f>
        <v>0</v>
      </c>
      <c r="K12" s="235"/>
      <c r="L12" s="234"/>
    </row>
    <row r="13" spans="1:16" x14ac:dyDescent="0.2">
      <c r="A13" s="199">
        <f>ROW()</f>
        <v>13</v>
      </c>
      <c r="B13" s="24"/>
      <c r="C13" s="24"/>
      <c r="D13" s="24"/>
      <c r="E13" s="23"/>
      <c r="F13" s="24"/>
      <c r="G13" s="23"/>
      <c r="H13" s="24"/>
      <c r="I13" s="23"/>
      <c r="J13" s="24"/>
      <c r="K13" s="235"/>
      <c r="L13" s="234"/>
    </row>
    <row r="14" spans="1:16" ht="15" customHeight="1" x14ac:dyDescent="0.2">
      <c r="A14" s="199">
        <f>ROW()</f>
        <v>14</v>
      </c>
      <c r="B14" s="24"/>
      <c r="C14" s="24" t="s">
        <v>534</v>
      </c>
      <c r="D14" s="24"/>
      <c r="E14" s="23"/>
      <c r="F14" s="190" t="str">
        <f>IF(OR(NOT(ISNUMBER('Annual CoverSheet'!$C$12)),(YEAR('Annual CoverSheet'!$C$12)-2)&gt;=2011),IF(F12&lt;&gt;0,F11/F12,"Not defined"),"")</f>
        <v/>
      </c>
      <c r="G14" s="23"/>
      <c r="H14" s="190" t="str">
        <f>IF(OR(NOT(ISNUMBER('Annual CoverSheet'!$C$12)),(YEAR('Annual CoverSheet'!$C$12)-1)&gt;=2011),IF(H12&lt;&gt;0,H11/H12,"Not defined"),"")</f>
        <v/>
      </c>
      <c r="I14" s="23"/>
      <c r="J14" s="190" t="str">
        <f>IF(J12&lt;&gt;0,J11/J12,"Not defined")</f>
        <v>Not defined</v>
      </c>
      <c r="K14" s="235"/>
      <c r="L14" s="234"/>
    </row>
    <row r="15" spans="1:16" ht="15" customHeight="1" x14ac:dyDescent="0.2">
      <c r="A15" s="199">
        <f>ROW()</f>
        <v>15</v>
      </c>
      <c r="B15" s="24"/>
      <c r="C15" s="24" t="s">
        <v>535</v>
      </c>
      <c r="D15" s="24"/>
      <c r="E15" s="23"/>
      <c r="F15" s="149"/>
      <c r="G15" s="23"/>
      <c r="H15" s="149"/>
      <c r="I15" s="23"/>
      <c r="J15" s="149"/>
      <c r="K15" s="235"/>
      <c r="L15" s="234"/>
    </row>
    <row r="16" spans="1:16" x14ac:dyDescent="0.2">
      <c r="A16" s="199">
        <f>ROW()</f>
        <v>16</v>
      </c>
      <c r="B16" s="24"/>
      <c r="C16" s="24"/>
      <c r="D16" s="24"/>
      <c r="E16" s="23"/>
      <c r="F16" s="24"/>
      <c r="G16" s="23"/>
      <c r="H16" s="24"/>
      <c r="I16" s="23"/>
      <c r="J16" s="24"/>
      <c r="K16" s="235"/>
      <c r="L16" s="234"/>
    </row>
    <row r="17" spans="1:12" ht="15" customHeight="1" x14ac:dyDescent="0.2">
      <c r="A17" s="199">
        <f>ROW()</f>
        <v>17</v>
      </c>
      <c r="B17" s="24"/>
      <c r="C17" s="24" t="s">
        <v>536</v>
      </c>
      <c r="D17" s="24"/>
      <c r="E17" s="23"/>
      <c r="F17" s="190" t="str">
        <f>IF(OR(NOT(ISNUMBER('Annual CoverSheet'!$C$12)),(YEAR('Annual CoverSheet'!$C$12)-2)&gt;=2011),IF(F12&lt;&gt;0,F9/F12,"Not defined"),"")</f>
        <v/>
      </c>
      <c r="G17" s="23"/>
      <c r="H17" s="190" t="str">
        <f>IF(OR(NOT(ISNUMBER('Annual CoverSheet'!$C$12)),(YEAR('Annual CoverSheet'!$C$12)-1)&gt;=2011),IF(H12&lt;&gt;0,H9/H12,"Not defined"),"")</f>
        <v/>
      </c>
      <c r="I17" s="23"/>
      <c r="J17" s="190" t="str">
        <f>IF(J12&lt;&gt;0,J9/J12,"Not defined")</f>
        <v>Not defined</v>
      </c>
      <c r="K17" s="235"/>
      <c r="L17" s="234"/>
    </row>
    <row r="18" spans="1:12" ht="15" customHeight="1" x14ac:dyDescent="0.2">
      <c r="A18" s="199">
        <f>ROW()</f>
        <v>18</v>
      </c>
      <c r="B18" s="24"/>
      <c r="C18" s="24" t="s">
        <v>537</v>
      </c>
      <c r="D18" s="24"/>
      <c r="E18" s="23"/>
      <c r="F18" s="149"/>
      <c r="G18" s="23"/>
      <c r="H18" s="149"/>
      <c r="I18" s="23"/>
      <c r="J18" s="149"/>
      <c r="K18" s="235"/>
      <c r="L18" s="234"/>
    </row>
    <row r="19" spans="1:12" ht="30" customHeight="1" x14ac:dyDescent="0.2">
      <c r="A19" s="199">
        <f>ROW()</f>
        <v>19</v>
      </c>
      <c r="B19" s="170" t="s">
        <v>341</v>
      </c>
      <c r="C19" s="24"/>
      <c r="D19" s="24"/>
      <c r="E19" s="23"/>
      <c r="F19" s="24"/>
      <c r="G19" s="23"/>
      <c r="H19" s="24"/>
      <c r="I19" s="23"/>
      <c r="J19" s="24"/>
      <c r="K19" s="235"/>
      <c r="L19" s="234"/>
    </row>
    <row r="20" spans="1:12" ht="15" customHeight="1" x14ac:dyDescent="0.2">
      <c r="A20" s="199">
        <f>ROW()</f>
        <v>20</v>
      </c>
      <c r="B20" s="171"/>
      <c r="C20" s="381"/>
      <c r="D20" s="381"/>
      <c r="E20" s="381"/>
      <c r="F20" s="381"/>
      <c r="G20" s="381"/>
      <c r="H20" s="381"/>
      <c r="I20" s="381"/>
      <c r="J20" s="381"/>
      <c r="K20" s="235"/>
      <c r="L20" s="234"/>
    </row>
    <row r="21" spans="1:12" ht="15" customHeight="1" x14ac:dyDescent="0.2">
      <c r="A21" s="199">
        <f>ROW()</f>
        <v>21</v>
      </c>
      <c r="B21" s="171"/>
      <c r="C21" s="381"/>
      <c r="D21" s="381"/>
      <c r="E21" s="381"/>
      <c r="F21" s="381"/>
      <c r="G21" s="381"/>
      <c r="H21" s="381"/>
      <c r="I21" s="381"/>
      <c r="J21" s="381"/>
      <c r="K21" s="235"/>
      <c r="L21" s="234"/>
    </row>
    <row r="22" spans="1:12" ht="15" customHeight="1" x14ac:dyDescent="0.2">
      <c r="A22" s="199">
        <f>ROW()</f>
        <v>22</v>
      </c>
      <c r="B22" s="171"/>
      <c r="C22" s="381"/>
      <c r="D22" s="381"/>
      <c r="E22" s="381"/>
      <c r="F22" s="381"/>
      <c r="G22" s="381"/>
      <c r="H22" s="381"/>
      <c r="I22" s="381"/>
      <c r="J22" s="381"/>
      <c r="K22" s="235"/>
      <c r="L22" s="234"/>
    </row>
    <row r="23" spans="1:12" ht="15" customHeight="1" x14ac:dyDescent="0.2">
      <c r="A23" s="199">
        <f>ROW()</f>
        <v>23</v>
      </c>
      <c r="B23" s="171"/>
      <c r="C23" s="381"/>
      <c r="D23" s="381"/>
      <c r="E23" s="381"/>
      <c r="F23" s="381"/>
      <c r="G23" s="381"/>
      <c r="H23" s="381"/>
      <c r="I23" s="381"/>
      <c r="J23" s="381"/>
      <c r="K23" s="235"/>
      <c r="L23" s="234"/>
    </row>
    <row r="24" spans="1:12" ht="15" customHeight="1" x14ac:dyDescent="0.2">
      <c r="A24" s="199">
        <f>ROW()</f>
        <v>24</v>
      </c>
      <c r="B24" s="171"/>
      <c r="C24" s="381"/>
      <c r="D24" s="381"/>
      <c r="E24" s="381"/>
      <c r="F24" s="381"/>
      <c r="G24" s="381"/>
      <c r="H24" s="381"/>
      <c r="I24" s="381"/>
      <c r="J24" s="381"/>
      <c r="K24" s="235"/>
      <c r="L24" s="234"/>
    </row>
    <row r="25" spans="1:12" ht="15" customHeight="1" x14ac:dyDescent="0.2">
      <c r="A25" s="199">
        <f>ROW()</f>
        <v>25</v>
      </c>
      <c r="B25" s="171"/>
      <c r="C25" s="381"/>
      <c r="D25" s="381"/>
      <c r="E25" s="381"/>
      <c r="F25" s="381"/>
      <c r="G25" s="381"/>
      <c r="H25" s="381"/>
      <c r="I25" s="381"/>
      <c r="J25" s="381"/>
      <c r="K25" s="235"/>
      <c r="L25" s="234"/>
    </row>
    <row r="26" spans="1:12" ht="15" customHeight="1" x14ac:dyDescent="0.2">
      <c r="A26" s="199">
        <f>ROW()</f>
        <v>26</v>
      </c>
      <c r="B26" s="171"/>
      <c r="C26" s="381"/>
      <c r="D26" s="381"/>
      <c r="E26" s="381"/>
      <c r="F26" s="381"/>
      <c r="G26" s="381"/>
      <c r="H26" s="381"/>
      <c r="I26" s="381"/>
      <c r="J26" s="381"/>
      <c r="K26" s="235"/>
      <c r="L26" s="234"/>
    </row>
    <row r="27" spans="1:12" ht="15" customHeight="1" x14ac:dyDescent="0.2">
      <c r="A27" s="199">
        <f>ROW()</f>
        <v>27</v>
      </c>
      <c r="B27" s="171"/>
      <c r="C27" s="381"/>
      <c r="D27" s="381"/>
      <c r="E27" s="381"/>
      <c r="F27" s="381"/>
      <c r="G27" s="381"/>
      <c r="H27" s="381"/>
      <c r="I27" s="381"/>
      <c r="J27" s="381"/>
      <c r="K27" s="235"/>
      <c r="L27" s="234"/>
    </row>
    <row r="28" spans="1:12" ht="15" customHeight="1" x14ac:dyDescent="0.2">
      <c r="A28" s="199">
        <f>ROW()</f>
        <v>28</v>
      </c>
      <c r="B28" s="171"/>
      <c r="C28" s="381"/>
      <c r="D28" s="381"/>
      <c r="E28" s="381"/>
      <c r="F28" s="381"/>
      <c r="G28" s="381"/>
      <c r="H28" s="381"/>
      <c r="I28" s="381"/>
      <c r="J28" s="381"/>
      <c r="K28" s="235"/>
      <c r="L28" s="234"/>
    </row>
    <row r="29" spans="1:12" ht="15" customHeight="1" x14ac:dyDescent="0.2">
      <c r="A29" s="199">
        <f>ROW()</f>
        <v>29</v>
      </c>
      <c r="B29" s="171"/>
      <c r="C29" s="381"/>
      <c r="D29" s="381"/>
      <c r="E29" s="381"/>
      <c r="F29" s="381"/>
      <c r="G29" s="381"/>
      <c r="H29" s="381"/>
      <c r="I29" s="381"/>
      <c r="J29" s="381"/>
      <c r="K29" s="235"/>
      <c r="L29" s="234"/>
    </row>
    <row r="30" spans="1:12" ht="15" customHeight="1" x14ac:dyDescent="0.2">
      <c r="A30" s="199">
        <f>ROW()</f>
        <v>30</v>
      </c>
      <c r="B30" s="171"/>
      <c r="C30" s="381"/>
      <c r="D30" s="381"/>
      <c r="E30" s="381"/>
      <c r="F30" s="381"/>
      <c r="G30" s="381"/>
      <c r="H30" s="381"/>
      <c r="I30" s="381"/>
      <c r="J30" s="381"/>
      <c r="K30" s="235"/>
      <c r="L30" s="234"/>
    </row>
    <row r="31" spans="1:12" ht="15" customHeight="1" x14ac:dyDescent="0.2">
      <c r="A31" s="199">
        <f>ROW()</f>
        <v>31</v>
      </c>
      <c r="B31" s="171"/>
      <c r="C31" s="381"/>
      <c r="D31" s="381"/>
      <c r="E31" s="381"/>
      <c r="F31" s="381"/>
      <c r="G31" s="381"/>
      <c r="H31" s="381"/>
      <c r="I31" s="381"/>
      <c r="J31" s="381"/>
      <c r="K31" s="235"/>
      <c r="L31" s="234"/>
    </row>
    <row r="32" spans="1:12" ht="15" customHeight="1" x14ac:dyDescent="0.2">
      <c r="A32" s="199">
        <f>ROW()</f>
        <v>32</v>
      </c>
      <c r="B32" s="171"/>
      <c r="C32" s="381"/>
      <c r="D32" s="381"/>
      <c r="E32" s="381"/>
      <c r="F32" s="381"/>
      <c r="G32" s="381"/>
      <c r="H32" s="381"/>
      <c r="I32" s="381"/>
      <c r="J32" s="381"/>
      <c r="K32" s="235"/>
      <c r="L32" s="234"/>
    </row>
    <row r="33" spans="1:12" ht="15" customHeight="1" x14ac:dyDescent="0.2">
      <c r="A33" s="199">
        <f>ROW()</f>
        <v>33</v>
      </c>
      <c r="B33" s="171"/>
      <c r="C33" s="381"/>
      <c r="D33" s="381"/>
      <c r="E33" s="381"/>
      <c r="F33" s="381"/>
      <c r="G33" s="381"/>
      <c r="H33" s="381"/>
      <c r="I33" s="381"/>
      <c r="J33" s="381"/>
      <c r="K33" s="235"/>
      <c r="L33" s="234"/>
    </row>
    <row r="34" spans="1:12" ht="15" customHeight="1" x14ac:dyDescent="0.2">
      <c r="A34" s="199">
        <f>ROW()</f>
        <v>34</v>
      </c>
      <c r="B34" s="171"/>
      <c r="C34" s="381"/>
      <c r="D34" s="381"/>
      <c r="E34" s="381"/>
      <c r="F34" s="381"/>
      <c r="G34" s="381"/>
      <c r="H34" s="381"/>
      <c r="I34" s="381"/>
      <c r="J34" s="381"/>
      <c r="K34" s="235"/>
      <c r="L34" s="234"/>
    </row>
    <row r="35" spans="1:12" ht="15" customHeight="1" x14ac:dyDescent="0.2">
      <c r="A35" s="199">
        <f>ROW()</f>
        <v>35</v>
      </c>
      <c r="B35" s="171"/>
      <c r="C35" s="381"/>
      <c r="D35" s="381"/>
      <c r="E35" s="381"/>
      <c r="F35" s="381"/>
      <c r="G35" s="381"/>
      <c r="H35" s="381"/>
      <c r="I35" s="381"/>
      <c r="J35" s="381"/>
      <c r="K35" s="235"/>
      <c r="L35" s="234"/>
    </row>
    <row r="36" spans="1:12" ht="15" customHeight="1" x14ac:dyDescent="0.2">
      <c r="A36" s="199">
        <f>ROW()</f>
        <v>36</v>
      </c>
      <c r="B36" s="171"/>
      <c r="C36" s="381"/>
      <c r="D36" s="381"/>
      <c r="E36" s="381"/>
      <c r="F36" s="381"/>
      <c r="G36" s="381"/>
      <c r="H36" s="381"/>
      <c r="I36" s="381"/>
      <c r="J36" s="381"/>
      <c r="K36" s="235"/>
      <c r="L36" s="234"/>
    </row>
    <row r="37" spans="1:12" ht="15" customHeight="1" x14ac:dyDescent="0.2">
      <c r="A37" s="199">
        <f>ROW()</f>
        <v>37</v>
      </c>
      <c r="B37" s="171"/>
      <c r="C37" s="381"/>
      <c r="D37" s="381"/>
      <c r="E37" s="381"/>
      <c r="F37" s="381"/>
      <c r="G37" s="381"/>
      <c r="H37" s="381"/>
      <c r="I37" s="381"/>
      <c r="J37" s="381"/>
      <c r="K37" s="235"/>
      <c r="L37" s="234"/>
    </row>
    <row r="38" spans="1:12" ht="15" customHeight="1" x14ac:dyDescent="0.2">
      <c r="A38" s="199">
        <f>ROW()</f>
        <v>38</v>
      </c>
      <c r="B38" s="171"/>
      <c r="C38" s="381"/>
      <c r="D38" s="381"/>
      <c r="E38" s="381"/>
      <c r="F38" s="381"/>
      <c r="G38" s="381"/>
      <c r="H38" s="381"/>
      <c r="I38" s="381"/>
      <c r="J38" s="381"/>
      <c r="K38" s="235"/>
      <c r="L38" s="234"/>
    </row>
    <row r="39" spans="1:12" ht="15" customHeight="1" x14ac:dyDescent="0.2">
      <c r="A39" s="199">
        <f>ROW()</f>
        <v>39</v>
      </c>
      <c r="B39" s="171"/>
      <c r="C39" s="381"/>
      <c r="D39" s="381"/>
      <c r="E39" s="381"/>
      <c r="F39" s="381"/>
      <c r="G39" s="381"/>
      <c r="H39" s="381"/>
      <c r="I39" s="381"/>
      <c r="J39" s="381"/>
      <c r="K39" s="235"/>
      <c r="L39" s="234"/>
    </row>
    <row r="40" spans="1:12" ht="15" customHeight="1" x14ac:dyDescent="0.2">
      <c r="A40" s="199">
        <f>ROW()</f>
        <v>40</v>
      </c>
      <c r="B40" s="171"/>
      <c r="C40" s="381"/>
      <c r="D40" s="381"/>
      <c r="E40" s="381"/>
      <c r="F40" s="381"/>
      <c r="G40" s="381"/>
      <c r="H40" s="381"/>
      <c r="I40" s="381"/>
      <c r="J40" s="381"/>
      <c r="K40" s="235"/>
      <c r="L40" s="234"/>
    </row>
    <row r="41" spans="1:12" ht="15" customHeight="1" x14ac:dyDescent="0.2">
      <c r="A41" s="199">
        <f>ROW()</f>
        <v>41</v>
      </c>
      <c r="B41" s="171"/>
      <c r="C41" s="381"/>
      <c r="D41" s="381"/>
      <c r="E41" s="381"/>
      <c r="F41" s="381"/>
      <c r="G41" s="381"/>
      <c r="H41" s="381"/>
      <c r="I41" s="381"/>
      <c r="J41" s="381"/>
      <c r="K41" s="235"/>
      <c r="L41" s="234"/>
    </row>
    <row r="42" spans="1:12" ht="15" customHeight="1" x14ac:dyDescent="0.2">
      <c r="A42" s="199">
        <f>ROW()</f>
        <v>42</v>
      </c>
      <c r="B42" s="171"/>
      <c r="C42" s="381"/>
      <c r="D42" s="381"/>
      <c r="E42" s="381"/>
      <c r="F42" s="381"/>
      <c r="G42" s="381"/>
      <c r="H42" s="381"/>
      <c r="I42" s="381"/>
      <c r="J42" s="381"/>
      <c r="K42" s="235"/>
      <c r="L42" s="234"/>
    </row>
    <row r="43" spans="1:12" ht="15" customHeight="1" x14ac:dyDescent="0.2">
      <c r="A43" s="199">
        <f>ROW()</f>
        <v>43</v>
      </c>
      <c r="B43" s="171"/>
      <c r="C43" s="381"/>
      <c r="D43" s="381"/>
      <c r="E43" s="381"/>
      <c r="F43" s="381"/>
      <c r="G43" s="381"/>
      <c r="H43" s="381"/>
      <c r="I43" s="381"/>
      <c r="J43" s="381"/>
      <c r="K43" s="235"/>
      <c r="L43" s="234"/>
    </row>
    <row r="44" spans="1:12" ht="15" customHeight="1" x14ac:dyDescent="0.2">
      <c r="A44" s="199">
        <f>ROW()</f>
        <v>44</v>
      </c>
      <c r="B44" s="171"/>
      <c r="C44" s="381"/>
      <c r="D44" s="381"/>
      <c r="E44" s="381"/>
      <c r="F44" s="381"/>
      <c r="G44" s="381"/>
      <c r="H44" s="381"/>
      <c r="I44" s="381"/>
      <c r="J44" s="381"/>
      <c r="K44" s="235"/>
      <c r="L44" s="234"/>
    </row>
    <row r="45" spans="1:12" ht="15" customHeight="1" x14ac:dyDescent="0.2">
      <c r="A45" s="199">
        <f>ROW()</f>
        <v>45</v>
      </c>
      <c r="B45" s="24"/>
      <c r="C45" s="381"/>
      <c r="D45" s="381"/>
      <c r="E45" s="381"/>
      <c r="F45" s="381"/>
      <c r="G45" s="381"/>
      <c r="H45" s="381"/>
      <c r="I45" s="381"/>
      <c r="J45" s="381"/>
      <c r="K45" s="235"/>
      <c r="L45" s="234"/>
    </row>
    <row r="46" spans="1:12" ht="15" customHeight="1" x14ac:dyDescent="0.2">
      <c r="A46" s="199">
        <f>ROW()</f>
        <v>46</v>
      </c>
      <c r="B46" s="24"/>
      <c r="C46" s="381"/>
      <c r="D46" s="381"/>
      <c r="E46" s="381"/>
      <c r="F46" s="381"/>
      <c r="G46" s="381"/>
      <c r="H46" s="381"/>
      <c r="I46" s="381"/>
      <c r="J46" s="381"/>
      <c r="K46" s="235"/>
      <c r="L46" s="234"/>
    </row>
    <row r="47" spans="1:12" ht="30" customHeight="1" x14ac:dyDescent="0.2">
      <c r="A47" s="199">
        <f>ROW()</f>
        <v>47</v>
      </c>
      <c r="B47" s="188"/>
      <c r="C47" s="382" t="s">
        <v>630</v>
      </c>
      <c r="D47" s="383"/>
      <c r="E47" s="383"/>
      <c r="F47" s="383"/>
      <c r="G47" s="383"/>
      <c r="H47" s="383"/>
      <c r="I47" s="383"/>
      <c r="J47" s="383"/>
      <c r="K47" s="235"/>
      <c r="L47" s="234"/>
    </row>
    <row r="48" spans="1:12" x14ac:dyDescent="0.2">
      <c r="A48" s="200">
        <f>ROW()</f>
        <v>48</v>
      </c>
      <c r="B48" s="39"/>
      <c r="C48" s="39"/>
      <c r="D48" s="39"/>
      <c r="E48" s="40"/>
      <c r="F48" s="39"/>
      <c r="G48" s="40"/>
      <c r="H48" s="39"/>
      <c r="I48" s="40"/>
      <c r="J48" s="40"/>
      <c r="K48" s="236" t="s">
        <v>544</v>
      </c>
      <c r="L48" s="234"/>
    </row>
    <row r="50" spans="1:13" s="10" customFormat="1" ht="12.75" customHeight="1" x14ac:dyDescent="0.2">
      <c r="A50" s="150"/>
      <c r="B50" s="16"/>
      <c r="C50" s="16"/>
      <c r="D50" s="16"/>
      <c r="E50" s="16"/>
      <c r="F50" s="16"/>
      <c r="G50" s="16"/>
      <c r="H50" s="16"/>
      <c r="I50" s="16"/>
      <c r="J50" s="16"/>
      <c r="K50" s="233"/>
      <c r="L50" s="234"/>
      <c r="M50"/>
    </row>
    <row r="51" spans="1:13" s="10" customFormat="1" ht="16.5" customHeight="1" x14ac:dyDescent="0.25">
      <c r="A51" s="151"/>
      <c r="B51" s="19"/>
      <c r="C51" s="19"/>
      <c r="D51" s="19"/>
      <c r="E51" s="177" t="s">
        <v>191</v>
      </c>
      <c r="F51" s="379" t="str">
        <f>IF(NOT(ISBLANK('Annual CoverSheet'!$C$8)),'Annual CoverSheet'!$C$8,"")</f>
        <v>Airport Company</v>
      </c>
      <c r="G51" s="379"/>
      <c r="H51" s="379"/>
      <c r="I51" s="379"/>
      <c r="J51" s="379"/>
      <c r="K51" s="191"/>
      <c r="L51" s="234"/>
      <c r="M51"/>
    </row>
    <row r="52" spans="1:13" s="10" customFormat="1" ht="16.5" customHeight="1" x14ac:dyDescent="0.25">
      <c r="A52" s="151"/>
      <c r="B52" s="19"/>
      <c r="C52" s="19"/>
      <c r="D52" s="19"/>
      <c r="E52" s="177" t="s">
        <v>192</v>
      </c>
      <c r="F52" s="380">
        <f>IF(ISNUMBER('Annual CoverSheet'!$C$12),'Annual CoverSheet'!$C$12,"")</f>
        <v>40633</v>
      </c>
      <c r="G52" s="380"/>
      <c r="H52" s="380"/>
      <c r="I52" s="380"/>
      <c r="J52" s="380"/>
      <c r="K52" s="191"/>
      <c r="L52" s="234"/>
      <c r="M52"/>
    </row>
    <row r="53" spans="1:13" s="10" customFormat="1" ht="20.25" customHeight="1" x14ac:dyDescent="0.25">
      <c r="A53" s="186" t="s">
        <v>461</v>
      </c>
      <c r="B53" s="19"/>
      <c r="C53" s="19"/>
      <c r="D53" s="19"/>
      <c r="E53" s="19"/>
      <c r="F53" s="19"/>
      <c r="G53" s="19"/>
      <c r="H53" s="19"/>
      <c r="I53" s="19"/>
      <c r="J53" s="19"/>
      <c r="K53" s="191"/>
      <c r="L53" s="234"/>
      <c r="M53"/>
    </row>
    <row r="54" spans="1:13" s="10" customFormat="1" x14ac:dyDescent="0.2">
      <c r="A54" s="198" t="s">
        <v>589</v>
      </c>
      <c r="B54" s="22" t="s">
        <v>686</v>
      </c>
      <c r="C54" s="19"/>
      <c r="D54" s="19"/>
      <c r="E54" s="19"/>
      <c r="F54" s="19"/>
      <c r="G54" s="19"/>
      <c r="H54" s="19"/>
      <c r="I54" s="19"/>
      <c r="J54" s="19"/>
      <c r="K54" s="191"/>
      <c r="L54" s="234"/>
      <c r="M54"/>
    </row>
    <row r="55" spans="1:13" ht="24.95" customHeight="1" x14ac:dyDescent="0.25">
      <c r="A55" s="199">
        <f>ROW()</f>
        <v>55</v>
      </c>
      <c r="B55" s="181" t="s">
        <v>524</v>
      </c>
      <c r="C55" s="23"/>
      <c r="D55" s="23"/>
      <c r="E55" s="23"/>
      <c r="F55" s="23"/>
      <c r="G55" s="23"/>
      <c r="H55" s="121" t="s">
        <v>393</v>
      </c>
      <c r="I55" s="23"/>
      <c r="J55" s="23"/>
      <c r="K55" s="235"/>
      <c r="L55" s="234"/>
    </row>
    <row r="56" spans="1:13" ht="30" customHeight="1" x14ac:dyDescent="0.25">
      <c r="A56" s="199">
        <f>ROW()</f>
        <v>56</v>
      </c>
      <c r="B56" s="167" t="s">
        <v>525</v>
      </c>
      <c r="C56" s="24"/>
      <c r="D56" s="24"/>
      <c r="E56" s="23"/>
      <c r="F56" s="24"/>
      <c r="G56" s="23"/>
      <c r="H56" s="24"/>
      <c r="I56" s="23"/>
      <c r="J56" s="24"/>
      <c r="K56" s="235"/>
      <c r="L56" s="234"/>
    </row>
    <row r="57" spans="1:13" ht="15" customHeight="1" x14ac:dyDescent="0.2">
      <c r="A57" s="199">
        <f>ROW()</f>
        <v>57</v>
      </c>
      <c r="B57" s="24"/>
      <c r="C57" s="24" t="s">
        <v>5</v>
      </c>
      <c r="D57" s="24"/>
      <c r="E57" s="23"/>
      <c r="F57" s="24"/>
      <c r="G57" s="23"/>
      <c r="H57" s="24"/>
      <c r="I57" s="23"/>
      <c r="J57" s="45">
        <f>'S4.RAB Roll-Forward'!L8</f>
        <v>0</v>
      </c>
      <c r="K57" s="235"/>
      <c r="L57" s="234"/>
    </row>
    <row r="58" spans="1:13" ht="15" customHeight="1" x14ac:dyDescent="0.2">
      <c r="A58" s="199">
        <f>ROW()</f>
        <v>58</v>
      </c>
      <c r="B58" s="24"/>
      <c r="C58" s="24" t="s">
        <v>538</v>
      </c>
      <c r="D58" s="24"/>
      <c r="E58" s="23"/>
      <c r="F58" s="24"/>
      <c r="G58" s="23"/>
      <c r="H58" s="24"/>
      <c r="I58" s="23"/>
      <c r="J58" s="152">
        <v>0.17</v>
      </c>
      <c r="K58" s="235"/>
      <c r="L58" s="234"/>
    </row>
    <row r="59" spans="1:13" ht="15" customHeight="1" x14ac:dyDescent="0.2">
      <c r="A59" s="199">
        <f>ROW()</f>
        <v>59</v>
      </c>
      <c r="B59" s="24"/>
      <c r="C59" s="24" t="s">
        <v>661</v>
      </c>
      <c r="D59" s="24"/>
      <c r="E59" s="23"/>
      <c r="F59" s="24"/>
      <c r="G59" s="23"/>
      <c r="H59" s="24"/>
      <c r="I59" s="23"/>
      <c r="J59" s="295"/>
      <c r="K59" s="235"/>
      <c r="L59" s="234"/>
    </row>
    <row r="60" spans="1:13" ht="15" customHeight="1" x14ac:dyDescent="0.2">
      <c r="A60" s="199">
        <f>ROW()</f>
        <v>60</v>
      </c>
      <c r="B60" s="24"/>
      <c r="C60" s="24" t="s">
        <v>100</v>
      </c>
      <c r="D60" s="24"/>
      <c r="E60" s="23"/>
      <c r="F60" s="24"/>
      <c r="G60" s="23"/>
      <c r="H60" s="24"/>
      <c r="I60" s="23"/>
      <c r="J60" s="296">
        <f>J57*J58*J59</f>
        <v>0</v>
      </c>
      <c r="K60" s="235"/>
      <c r="L60" s="234"/>
    </row>
    <row r="61" spans="1:13" ht="15" customHeight="1" thickBot="1" x14ac:dyDescent="0.25">
      <c r="A61" s="199">
        <f>ROW()</f>
        <v>61</v>
      </c>
      <c r="B61" s="24"/>
      <c r="C61" s="24" t="s">
        <v>539</v>
      </c>
      <c r="D61" s="24"/>
      <c r="E61" s="23"/>
      <c r="F61" s="24"/>
      <c r="G61" s="23"/>
      <c r="H61" s="24"/>
      <c r="I61" s="23"/>
      <c r="J61" s="301"/>
      <c r="K61" s="237"/>
      <c r="L61" s="234"/>
    </row>
    <row r="62" spans="1:13" ht="15" customHeight="1" thickBot="1" x14ac:dyDescent="0.25">
      <c r="A62" s="199">
        <f>ROW()</f>
        <v>62</v>
      </c>
      <c r="B62" s="24"/>
      <c r="C62" s="24" t="s">
        <v>101</v>
      </c>
      <c r="D62" s="24"/>
      <c r="E62" s="23"/>
      <c r="F62" s="24"/>
      <c r="G62" s="23"/>
      <c r="H62" s="24"/>
      <c r="I62" s="23"/>
      <c r="J62" s="50">
        <f>J60*J61</f>
        <v>0</v>
      </c>
      <c r="K62" s="235"/>
      <c r="L62" s="234"/>
    </row>
    <row r="63" spans="1:13" ht="30" customHeight="1" x14ac:dyDescent="0.25">
      <c r="A63" s="199">
        <f>ROW()</f>
        <v>63</v>
      </c>
      <c r="B63" s="167" t="s">
        <v>526</v>
      </c>
      <c r="C63" s="24"/>
      <c r="D63" s="24"/>
      <c r="E63" s="23"/>
      <c r="F63" s="24"/>
      <c r="G63" s="23"/>
      <c r="H63" s="24"/>
      <c r="I63" s="23"/>
      <c r="J63" s="24"/>
      <c r="K63" s="235"/>
      <c r="L63" s="234"/>
    </row>
    <row r="64" spans="1:13" ht="15" customHeight="1" x14ac:dyDescent="0.2">
      <c r="A64" s="199">
        <f>ROW()</f>
        <v>64</v>
      </c>
      <c r="B64" s="24"/>
      <c r="C64" s="24" t="s">
        <v>401</v>
      </c>
      <c r="D64" s="24"/>
      <c r="E64" s="23"/>
      <c r="F64" s="24"/>
      <c r="G64" s="23"/>
      <c r="H64" s="24"/>
      <c r="I64" s="23"/>
      <c r="J64" s="36"/>
      <c r="K64" s="235"/>
      <c r="L64" s="234"/>
    </row>
    <row r="65" spans="1:12" ht="60" customHeight="1" x14ac:dyDescent="0.2">
      <c r="A65" s="199">
        <f>ROW()</f>
        <v>65</v>
      </c>
      <c r="B65" s="24"/>
      <c r="C65" s="24"/>
      <c r="D65" s="44" t="s">
        <v>279</v>
      </c>
      <c r="E65" s="23"/>
      <c r="F65" s="42" t="s">
        <v>643</v>
      </c>
      <c r="G65" s="23"/>
      <c r="H65" s="42" t="s">
        <v>280</v>
      </c>
      <c r="I65" s="23"/>
      <c r="J65" s="42" t="s">
        <v>335</v>
      </c>
      <c r="K65" s="235"/>
      <c r="L65" s="234"/>
    </row>
    <row r="66" spans="1:12" ht="15" customHeight="1" x14ac:dyDescent="0.2">
      <c r="A66" s="199">
        <f>ROW()</f>
        <v>66</v>
      </c>
      <c r="B66" s="24"/>
      <c r="C66" s="24"/>
      <c r="D66" s="201" t="s">
        <v>281</v>
      </c>
      <c r="E66" s="188"/>
      <c r="F66" s="36"/>
      <c r="G66" s="23"/>
      <c r="H66" s="153"/>
      <c r="I66" s="23"/>
      <c r="J66" s="128">
        <f t="shared" ref="J66:J75" si="0">F66*H66</f>
        <v>0</v>
      </c>
      <c r="K66" s="235"/>
      <c r="L66" s="234"/>
    </row>
    <row r="67" spans="1:12" ht="15" customHeight="1" x14ac:dyDescent="0.2">
      <c r="A67" s="199">
        <f>ROW()</f>
        <v>67</v>
      </c>
      <c r="B67" s="24"/>
      <c r="C67" s="24"/>
      <c r="D67" s="201" t="s">
        <v>282</v>
      </c>
      <c r="E67" s="188"/>
      <c r="F67" s="36"/>
      <c r="G67" s="23"/>
      <c r="H67" s="153"/>
      <c r="I67" s="23"/>
      <c r="J67" s="128">
        <f t="shared" si="0"/>
        <v>0</v>
      </c>
      <c r="K67" s="235"/>
      <c r="L67" s="234"/>
    </row>
    <row r="68" spans="1:12" ht="15" customHeight="1" x14ac:dyDescent="0.2">
      <c r="A68" s="199">
        <f>ROW()</f>
        <v>68</v>
      </c>
      <c r="B68" s="24"/>
      <c r="C68" s="24"/>
      <c r="D68" s="201" t="s">
        <v>283</v>
      </c>
      <c r="E68" s="188"/>
      <c r="F68" s="36"/>
      <c r="G68" s="23"/>
      <c r="H68" s="153"/>
      <c r="I68" s="23"/>
      <c r="J68" s="128">
        <f t="shared" si="0"/>
        <v>0</v>
      </c>
      <c r="K68" s="235"/>
      <c r="L68" s="234"/>
    </row>
    <row r="69" spans="1:12" ht="15" customHeight="1" x14ac:dyDescent="0.2">
      <c r="A69" s="199">
        <f>ROW()</f>
        <v>69</v>
      </c>
      <c r="B69" s="24"/>
      <c r="C69" s="24"/>
      <c r="D69" s="201" t="s">
        <v>284</v>
      </c>
      <c r="E69" s="188"/>
      <c r="F69" s="36"/>
      <c r="G69" s="23"/>
      <c r="H69" s="153"/>
      <c r="I69" s="23"/>
      <c r="J69" s="128">
        <f t="shared" si="0"/>
        <v>0</v>
      </c>
      <c r="K69" s="235"/>
      <c r="L69" s="234"/>
    </row>
    <row r="70" spans="1:12" ht="15" customHeight="1" x14ac:dyDescent="0.2">
      <c r="A70" s="199">
        <f>ROW()</f>
        <v>70</v>
      </c>
      <c r="B70" s="24"/>
      <c r="C70" s="24"/>
      <c r="D70" s="201" t="s">
        <v>285</v>
      </c>
      <c r="E70" s="188"/>
      <c r="F70" s="36"/>
      <c r="G70" s="23"/>
      <c r="H70" s="153"/>
      <c r="I70" s="23"/>
      <c r="J70" s="128">
        <f t="shared" si="0"/>
        <v>0</v>
      </c>
      <c r="K70" s="235"/>
      <c r="L70" s="234"/>
    </row>
    <row r="71" spans="1:12" ht="15" customHeight="1" x14ac:dyDescent="0.2">
      <c r="A71" s="199">
        <f>ROW()</f>
        <v>71</v>
      </c>
      <c r="B71" s="24"/>
      <c r="C71" s="24"/>
      <c r="D71" s="201" t="s">
        <v>286</v>
      </c>
      <c r="E71" s="188"/>
      <c r="F71" s="36"/>
      <c r="G71" s="23"/>
      <c r="H71" s="153"/>
      <c r="I71" s="23"/>
      <c r="J71" s="128">
        <f t="shared" si="0"/>
        <v>0</v>
      </c>
      <c r="K71" s="235"/>
      <c r="L71" s="234"/>
    </row>
    <row r="72" spans="1:12" ht="15" customHeight="1" x14ac:dyDescent="0.2">
      <c r="A72" s="199">
        <f>ROW()</f>
        <v>72</v>
      </c>
      <c r="B72" s="24"/>
      <c r="C72" s="24"/>
      <c r="D72" s="201" t="s">
        <v>287</v>
      </c>
      <c r="E72" s="188"/>
      <c r="F72" s="36"/>
      <c r="G72" s="23"/>
      <c r="H72" s="153"/>
      <c r="I72" s="23"/>
      <c r="J72" s="128">
        <f t="shared" si="0"/>
        <v>0</v>
      </c>
      <c r="K72" s="235"/>
      <c r="L72" s="234"/>
    </row>
    <row r="73" spans="1:12" ht="15" customHeight="1" x14ac:dyDescent="0.2">
      <c r="A73" s="199">
        <f>ROW()</f>
        <v>73</v>
      </c>
      <c r="B73" s="24"/>
      <c r="C73" s="24"/>
      <c r="D73" s="201" t="s">
        <v>288</v>
      </c>
      <c r="E73" s="188"/>
      <c r="F73" s="36"/>
      <c r="G73" s="23"/>
      <c r="H73" s="153"/>
      <c r="I73" s="23"/>
      <c r="J73" s="128">
        <f t="shared" si="0"/>
        <v>0</v>
      </c>
      <c r="K73" s="235"/>
      <c r="L73" s="234"/>
    </row>
    <row r="74" spans="1:12" ht="15" customHeight="1" x14ac:dyDescent="0.2">
      <c r="A74" s="199">
        <f>ROW()</f>
        <v>74</v>
      </c>
      <c r="B74" s="24"/>
      <c r="C74" s="24"/>
      <c r="D74" s="201" t="s">
        <v>289</v>
      </c>
      <c r="E74" s="188"/>
      <c r="F74" s="36"/>
      <c r="G74" s="23"/>
      <c r="H74" s="153"/>
      <c r="I74" s="23"/>
      <c r="J74" s="128">
        <f t="shared" si="0"/>
        <v>0</v>
      </c>
      <c r="K74" s="235"/>
      <c r="L74" s="234"/>
    </row>
    <row r="75" spans="1:12" ht="15" customHeight="1" x14ac:dyDescent="0.2">
      <c r="A75" s="199">
        <f>ROW()</f>
        <v>75</v>
      </c>
      <c r="B75" s="24"/>
      <c r="C75" s="31" t="s">
        <v>259</v>
      </c>
      <c r="D75" s="43" t="s">
        <v>392</v>
      </c>
      <c r="E75" s="188"/>
      <c r="F75" s="297"/>
      <c r="G75" s="23"/>
      <c r="H75" s="96">
        <v>0.5</v>
      </c>
      <c r="I75" s="23"/>
      <c r="J75" s="128">
        <f t="shared" si="0"/>
        <v>0</v>
      </c>
      <c r="K75" s="235"/>
      <c r="L75" s="234"/>
    </row>
    <row r="76" spans="1:12" ht="15" customHeight="1" x14ac:dyDescent="0.2">
      <c r="A76" s="199">
        <f>ROW()</f>
        <v>76</v>
      </c>
      <c r="B76" s="24"/>
      <c r="C76" s="31" t="s">
        <v>259</v>
      </c>
      <c r="D76" s="43" t="s">
        <v>399</v>
      </c>
      <c r="E76" s="188"/>
      <c r="F76" s="297"/>
      <c r="G76" s="23"/>
      <c r="H76" s="153"/>
      <c r="I76" s="23"/>
      <c r="J76" s="128">
        <f>F76*H76</f>
        <v>0</v>
      </c>
      <c r="K76" s="235"/>
      <c r="L76" s="234"/>
    </row>
    <row r="77" spans="1:12" ht="15" customHeight="1" thickBot="1" x14ac:dyDescent="0.25">
      <c r="A77" s="199">
        <f>ROW()</f>
        <v>77</v>
      </c>
      <c r="B77" s="24"/>
      <c r="C77" s="31" t="s">
        <v>258</v>
      </c>
      <c r="D77" s="43" t="s">
        <v>389</v>
      </c>
      <c r="E77" s="188"/>
      <c r="F77" s="298"/>
      <c r="G77" s="47"/>
      <c r="H77" s="154">
        <v>0.5</v>
      </c>
      <c r="I77" s="23"/>
      <c r="J77" s="128">
        <f>F77*H77</f>
        <v>0</v>
      </c>
      <c r="K77" s="235"/>
      <c r="L77" s="234"/>
    </row>
    <row r="78" spans="1:12" ht="15" customHeight="1" thickBot="1" x14ac:dyDescent="0.25">
      <c r="A78" s="199">
        <f>ROW()</f>
        <v>78</v>
      </c>
      <c r="B78" s="24"/>
      <c r="C78" s="24"/>
      <c r="D78" s="37" t="s">
        <v>391</v>
      </c>
      <c r="E78" s="188"/>
      <c r="F78" s="299">
        <f>SUM(F66:F76)-F77</f>
        <v>0</v>
      </c>
      <c r="G78" s="23"/>
      <c r="H78" s="24"/>
      <c r="I78" s="23"/>
      <c r="J78" s="24"/>
      <c r="K78" s="235"/>
      <c r="L78" s="234"/>
    </row>
    <row r="79" spans="1:12" ht="15" customHeight="1" x14ac:dyDescent="0.2">
      <c r="A79" s="199">
        <f>ROW()</f>
        <v>79</v>
      </c>
      <c r="B79" s="24"/>
      <c r="C79" s="24"/>
      <c r="D79" s="37" t="s">
        <v>102</v>
      </c>
      <c r="E79" s="23"/>
      <c r="F79" s="268"/>
      <c r="G79" s="23"/>
      <c r="H79" s="24"/>
      <c r="I79" s="23"/>
      <c r="J79" s="128">
        <f>SUM(J66:J76)-J77</f>
        <v>0</v>
      </c>
      <c r="K79" s="235"/>
      <c r="L79" s="234"/>
    </row>
    <row r="80" spans="1:12" ht="12.75" customHeight="1" thickBot="1" x14ac:dyDescent="0.25">
      <c r="A80" s="199">
        <f>ROW()</f>
        <v>80</v>
      </c>
      <c r="B80" s="24"/>
      <c r="C80" s="24"/>
      <c r="D80" s="24"/>
      <c r="E80" s="23"/>
      <c r="F80" s="24"/>
      <c r="G80" s="23"/>
      <c r="H80" s="24"/>
      <c r="I80" s="23"/>
      <c r="J80" s="24"/>
      <c r="K80" s="235"/>
      <c r="L80" s="234"/>
    </row>
    <row r="81" spans="1:12" ht="15" customHeight="1" thickBot="1" x14ac:dyDescent="0.25">
      <c r="A81" s="199">
        <f>ROW()</f>
        <v>81</v>
      </c>
      <c r="B81" s="24"/>
      <c r="C81" s="24" t="s">
        <v>390</v>
      </c>
      <c r="D81" s="24"/>
      <c r="E81" s="23"/>
      <c r="F81" s="24"/>
      <c r="G81" s="23"/>
      <c r="H81" s="24"/>
      <c r="I81" s="23"/>
      <c r="J81" s="269">
        <f>SUM(J64,J66:J76)-J77</f>
        <v>0</v>
      </c>
      <c r="K81" s="235"/>
      <c r="L81" s="234"/>
    </row>
    <row r="82" spans="1:12" x14ac:dyDescent="0.2">
      <c r="A82" s="200">
        <f>ROW()</f>
        <v>82</v>
      </c>
      <c r="B82" s="39"/>
      <c r="C82" s="39"/>
      <c r="D82" s="39"/>
      <c r="E82" s="40"/>
      <c r="F82" s="39"/>
      <c r="G82" s="40"/>
      <c r="H82" s="39"/>
      <c r="I82" s="40"/>
      <c r="J82" s="40"/>
      <c r="K82" s="236" t="s">
        <v>545</v>
      </c>
      <c r="L82" s="234"/>
    </row>
  </sheetData>
  <sheetProtection formatColumns="0" formatRows="0"/>
  <dataConsolidate/>
  <mergeCells count="6">
    <mergeCell ref="F51:J51"/>
    <mergeCell ref="F52:J52"/>
    <mergeCell ref="F3:J3"/>
    <mergeCell ref="F2:J2"/>
    <mergeCell ref="C20:J46"/>
    <mergeCell ref="C47:J47"/>
  </mergeCells>
  <phoneticPr fontId="1" type="noConversion"/>
  <conditionalFormatting sqref="F9:F12 F14:F15 F17:F18">
    <cfRule type="expression" dxfId="7" priority="2" stopIfTrue="1">
      <formula>(YEAR($F$3))-2&lt;2011</formula>
    </cfRule>
  </conditionalFormatting>
  <conditionalFormatting sqref="H9:H12 H14:H15 H17:H18">
    <cfRule type="expression" dxfId="6" priority="1" stopIfTrue="1">
      <formula>(YEAR($F$3))-1&lt;2011</formula>
    </cfRule>
  </conditionalFormatting>
  <dataValidations disablePrompts="1" count="9">
    <dataValidation type="decimal" allowBlank="1" showInputMessage="1" showErrorMessage="1" errorTitle="Cost of debt assumption" error="Percentages between 0% and 100% are accepted" promptTitle="Cost of debt assumption" prompt="Please enter a value between 0% and 100%" sqref="J59">
      <formula1>0</formula1>
      <formula2>1</formula2>
    </dataValidation>
    <dataValidation type="decimal" allowBlank="1" showInputMessage="1" showErrorMessage="1" errorTitle="Commissioned value" error="Percentages between 0% and 100% are accepted" promptTitle="Commissioned value" prompt="Please enter a value between 0% and 100%" sqref="H66:H74 H76">
      <formula1>0</formula1>
      <formula2>1</formula2>
    </dataValidation>
    <dataValidation type="decimal" allowBlank="1" showInputMessage="1" showErrorMessage="1" errorTitle="Tax rate" error="Percentages between 0% and 100% are accepted" promptTitle="Tax rate" prompt="Please enter a value between 0% and 100%" sqref="J61">
      <formula1>0</formula1>
      <formula2>1</formula2>
    </dataValidation>
    <dataValidation type="decimal" allowBlank="1" showInputMessage="1" showErrorMessage="1" errorTitle="Post tax WACC" error="Percentages between 0% and 100% are accepted" promptTitle="Post tax WACC" prompt="Please enter a value between 0% and 100%" sqref="F15 H15 J15">
      <formula1>0</formula1>
      <formula2>1</formula2>
    </dataValidation>
    <dataValidation type="decimal" allowBlank="1" showInputMessage="1" showErrorMessage="1" errorTitle="Vanilla WACC" error="Percentages between 0% and 100% are accepted" promptTitle="Vanilla WACC" prompt="Please enter a value between 0% and 100%" sqref="F18 H18 J18">
      <formula1>0</formula1>
      <formula2>1</formula2>
    </dataValidation>
    <dataValidation allowBlank="1" showInputMessage="1" promptTitle="Short text entry cell" prompt=" " sqref="D66:D74"/>
    <dataValidation type="custom" allowBlank="1" showInputMessage="1" showErrorMessage="1" sqref="J58">
      <formula1>(J58=0.17)</formula1>
    </dataValidation>
    <dataValidation type="custom" allowBlank="1" showInputMessage="1" showErrorMessage="1" errorTitle="Thousands of dollars" error="Numeric values are accepted" promptTitle="Thousands of dollars" sqref="J64 F66:F77">
      <formula1>ISNUMBER(F64)</formula1>
    </dataValidation>
    <dataValidation type="custom" allowBlank="1" showInputMessage="1" showErrorMessage="1" sqref="H75 H77">
      <formula1>(H75=0.5)</formula1>
    </dataValidation>
  </dataValidations>
  <pageMargins left="0.74803149606299213" right="0.74803149606299213" top="0.98425196850393704" bottom="0.98425196850393704" header="0.51181102362204722" footer="0.51181102362204722"/>
  <pageSetup paperSize="9" scale="79" fitToHeight="10" orientation="portrait" r:id="rId1"/>
  <headerFooter alignWithMargins="0">
    <oddHeader>&amp;CCommerce Commission Information Disclosure Template</oddHeader>
    <oddFooter>&amp;C&amp;F&amp;R&amp;A</oddFooter>
  </headerFooter>
  <rowBreaks count="2" manualBreakCount="2">
    <brk id="52" max="8" man="1"/>
    <brk id="57" max="10" man="1"/>
  </rowBreaks>
  <colBreaks count="1" manualBreakCount="1">
    <brk id="9" min="49" max="8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5"/>
    <pageSetUpPr fitToPage="1"/>
  </sheetPr>
  <dimension ref="A1:S129"/>
  <sheetViews>
    <sheetView showGridLines="0" view="pageBreakPreview" topLeftCell="A115" zoomScaleNormal="100" zoomScaleSheetLayoutView="100" workbookViewId="0"/>
  </sheetViews>
  <sheetFormatPr defaultRowHeight="12.75" x14ac:dyDescent="0.2"/>
  <cols>
    <col min="1" max="1" width="3.7109375" customWidth="1"/>
    <col min="2" max="2" width="3.140625" customWidth="1"/>
    <col min="3" max="3" width="12.5703125" customWidth="1"/>
    <col min="4" max="4" width="27.140625" customWidth="1"/>
    <col min="5" max="5" width="12.5703125" customWidth="1"/>
    <col min="6" max="6" width="15.5703125" customWidth="1"/>
    <col min="7" max="7" width="0.5703125" customWidth="1"/>
    <col min="8" max="8" width="15.5703125" customWidth="1"/>
    <col min="9" max="9" width="0.5703125" customWidth="1"/>
    <col min="10" max="10" width="15.5703125" customWidth="1"/>
    <col min="11" max="11" width="2.7109375" customWidth="1"/>
    <col min="12" max="12" width="11.5703125" customWidth="1"/>
    <col min="13" max="13" width="10.140625" customWidth="1"/>
    <col min="14" max="14" width="10.5703125" customWidth="1"/>
    <col min="15" max="15" width="12.5703125" customWidth="1"/>
    <col min="16" max="16" width="2.5703125" customWidth="1"/>
    <col min="17" max="17" width="2.7109375" customWidth="1"/>
  </cols>
  <sheetData>
    <row r="1" spans="1:19" s="10" customFormat="1" ht="12.75" customHeight="1" x14ac:dyDescent="0.2">
      <c r="A1" s="15"/>
      <c r="B1" s="16"/>
      <c r="C1" s="16"/>
      <c r="D1" s="16"/>
      <c r="E1" s="55"/>
      <c r="F1" s="55"/>
      <c r="G1" s="16"/>
      <c r="H1" s="16"/>
      <c r="I1" s="16"/>
      <c r="J1" s="16"/>
      <c r="K1" s="238"/>
      <c r="L1" s="234"/>
      <c r="M1"/>
      <c r="N1"/>
      <c r="O1"/>
      <c r="P1"/>
      <c r="Q1"/>
      <c r="R1"/>
      <c r="S1"/>
    </row>
    <row r="2" spans="1:19" s="10" customFormat="1" ht="16.5" customHeight="1" x14ac:dyDescent="0.25">
      <c r="A2" s="18"/>
      <c r="B2" s="19"/>
      <c r="C2" s="19"/>
      <c r="D2" s="19"/>
      <c r="E2" s="177" t="s">
        <v>191</v>
      </c>
      <c r="F2" s="395" t="str">
        <f>IF(NOT(ISBLANK('Annual CoverSheet'!$C$8)),'Annual CoverSheet'!$C$8,"")</f>
        <v>Airport Company</v>
      </c>
      <c r="G2" s="396"/>
      <c r="H2" s="396"/>
      <c r="I2" s="396"/>
      <c r="J2" s="396"/>
      <c r="K2" s="239"/>
      <c r="L2" s="234"/>
      <c r="M2"/>
      <c r="N2"/>
      <c r="O2"/>
      <c r="P2"/>
      <c r="Q2"/>
      <c r="R2"/>
      <c r="S2"/>
    </row>
    <row r="3" spans="1:19" s="10" customFormat="1" ht="16.5" customHeight="1" x14ac:dyDescent="0.25">
      <c r="A3" s="18"/>
      <c r="B3" s="19"/>
      <c r="C3" s="19"/>
      <c r="D3" s="19"/>
      <c r="E3" s="177" t="s">
        <v>192</v>
      </c>
      <c r="F3" s="397">
        <f>IF(ISNUMBER('Annual CoverSheet'!$C$12),'Annual CoverSheet'!$C$12,"")</f>
        <v>40633</v>
      </c>
      <c r="G3" s="398"/>
      <c r="H3" s="398"/>
      <c r="I3" s="398"/>
      <c r="J3" s="398"/>
      <c r="K3" s="239"/>
      <c r="L3" s="234"/>
      <c r="M3"/>
      <c r="N3"/>
      <c r="O3"/>
      <c r="P3"/>
      <c r="Q3"/>
      <c r="R3"/>
      <c r="S3"/>
    </row>
    <row r="4" spans="1:19" s="10" customFormat="1" ht="20.25" customHeight="1" x14ac:dyDescent="0.25">
      <c r="A4" s="165" t="s">
        <v>438</v>
      </c>
      <c r="B4" s="19"/>
      <c r="C4" s="19"/>
      <c r="D4" s="19"/>
      <c r="E4" s="57"/>
      <c r="F4" s="57"/>
      <c r="G4" s="19"/>
      <c r="H4" s="19"/>
      <c r="I4" s="19"/>
      <c r="J4" s="19"/>
      <c r="K4" s="192"/>
      <c r="L4" s="234"/>
      <c r="M4"/>
      <c r="N4"/>
      <c r="O4"/>
      <c r="P4"/>
      <c r="Q4"/>
      <c r="R4"/>
      <c r="S4"/>
    </row>
    <row r="5" spans="1:19" s="10" customFormat="1" x14ac:dyDescent="0.2">
      <c r="A5" s="198" t="s">
        <v>589</v>
      </c>
      <c r="B5" s="22" t="s">
        <v>686</v>
      </c>
      <c r="C5" s="19"/>
      <c r="D5" s="19"/>
      <c r="E5" s="57"/>
      <c r="F5" s="57"/>
      <c r="G5" s="19"/>
      <c r="H5" s="19"/>
      <c r="I5" s="19"/>
      <c r="J5" s="19"/>
      <c r="K5" s="192"/>
      <c r="L5" s="234"/>
      <c r="M5"/>
      <c r="N5"/>
      <c r="O5"/>
      <c r="P5"/>
      <c r="Q5"/>
      <c r="R5"/>
      <c r="S5"/>
    </row>
    <row r="6" spans="1:19" ht="24.95" customHeight="1" x14ac:dyDescent="0.25">
      <c r="A6" s="199">
        <f>ROW()</f>
        <v>6</v>
      </c>
      <c r="B6" s="181" t="s">
        <v>522</v>
      </c>
      <c r="C6" s="23"/>
      <c r="D6" s="23"/>
      <c r="E6" s="23"/>
      <c r="F6" s="23"/>
      <c r="G6" s="23"/>
      <c r="H6" s="23"/>
      <c r="I6" s="23"/>
      <c r="J6" s="23"/>
      <c r="K6" s="240"/>
      <c r="L6" s="234"/>
    </row>
    <row r="7" spans="1:19" ht="20.100000000000001" customHeight="1" x14ac:dyDescent="0.2">
      <c r="A7" s="199">
        <f>ROW()</f>
        <v>7</v>
      </c>
      <c r="B7" s="170"/>
      <c r="C7" s="170" t="s">
        <v>290</v>
      </c>
      <c r="D7" s="24"/>
      <c r="E7" s="23"/>
      <c r="F7" s="23"/>
      <c r="G7" s="24"/>
      <c r="H7" s="24"/>
      <c r="I7" s="23"/>
      <c r="J7" s="28" t="s">
        <v>257</v>
      </c>
      <c r="K7" s="241"/>
      <c r="L7" s="234"/>
    </row>
    <row r="8" spans="1:19" ht="15" customHeight="1" x14ac:dyDescent="0.2">
      <c r="A8" s="199">
        <f>ROW()</f>
        <v>8</v>
      </c>
      <c r="B8" s="24"/>
      <c r="C8" s="24"/>
      <c r="D8" s="202" t="s">
        <v>590</v>
      </c>
      <c r="E8" s="23"/>
      <c r="F8" s="23"/>
      <c r="G8" s="43"/>
      <c r="H8" s="36"/>
      <c r="I8" s="23"/>
      <c r="J8" s="24"/>
      <c r="K8" s="241"/>
      <c r="L8" s="234"/>
    </row>
    <row r="9" spans="1:19" ht="15" customHeight="1" x14ac:dyDescent="0.2">
      <c r="A9" s="199">
        <f>ROW()</f>
        <v>9</v>
      </c>
      <c r="B9" s="24"/>
      <c r="C9" s="24"/>
      <c r="D9" s="202" t="s">
        <v>591</v>
      </c>
      <c r="E9" s="23"/>
      <c r="F9" s="23"/>
      <c r="G9" s="43"/>
      <c r="H9" s="36"/>
      <c r="I9" s="23"/>
      <c r="J9" s="24"/>
      <c r="K9" s="241"/>
      <c r="L9" s="234"/>
    </row>
    <row r="10" spans="1:19" ht="15" customHeight="1" x14ac:dyDescent="0.2">
      <c r="A10" s="199">
        <f>ROW()</f>
        <v>10</v>
      </c>
      <c r="B10" s="24"/>
      <c r="C10" s="24"/>
      <c r="D10" s="202" t="s">
        <v>592</v>
      </c>
      <c r="E10" s="23"/>
      <c r="F10" s="23"/>
      <c r="G10" s="43"/>
      <c r="H10" s="36"/>
      <c r="I10" s="23"/>
      <c r="J10" s="24"/>
      <c r="K10" s="241"/>
      <c r="L10" s="234"/>
    </row>
    <row r="11" spans="1:19" ht="15" customHeight="1" x14ac:dyDescent="0.2">
      <c r="A11" s="199">
        <f>ROW()</f>
        <v>11</v>
      </c>
      <c r="B11" s="24"/>
      <c r="C11" s="24"/>
      <c r="D11" s="202" t="s">
        <v>6</v>
      </c>
      <c r="E11" s="23"/>
      <c r="F11" s="23"/>
      <c r="G11" s="43"/>
      <c r="H11" s="36"/>
      <c r="I11" s="23"/>
      <c r="J11" s="24"/>
      <c r="K11" s="241"/>
      <c r="L11" s="234"/>
    </row>
    <row r="12" spans="1:19" ht="15" customHeight="1" x14ac:dyDescent="0.2">
      <c r="A12" s="199">
        <f>ROW()</f>
        <v>12</v>
      </c>
      <c r="B12" s="24"/>
      <c r="C12" s="24"/>
      <c r="D12" s="43" t="s">
        <v>42</v>
      </c>
      <c r="E12" s="23"/>
      <c r="F12" s="23"/>
      <c r="G12" s="43"/>
      <c r="H12" s="36"/>
      <c r="I12" s="23"/>
      <c r="J12" s="24"/>
      <c r="K12" s="241"/>
      <c r="L12" s="234"/>
    </row>
    <row r="13" spans="1:19" ht="15" customHeight="1" thickBot="1" x14ac:dyDescent="0.25">
      <c r="A13" s="199">
        <f>ROW()</f>
        <v>13</v>
      </c>
      <c r="B13" s="24"/>
      <c r="C13" s="24"/>
      <c r="D13" s="43" t="s">
        <v>138</v>
      </c>
      <c r="E13" s="23"/>
      <c r="F13" s="23"/>
      <c r="G13" s="43"/>
      <c r="H13" s="36"/>
      <c r="I13" s="23"/>
      <c r="J13" s="24"/>
      <c r="K13" s="241"/>
      <c r="L13" s="234"/>
    </row>
    <row r="14" spans="1:19" ht="15" customHeight="1" thickBot="1" x14ac:dyDescent="0.25">
      <c r="A14" s="199">
        <f>ROW()</f>
        <v>14</v>
      </c>
      <c r="B14" s="24"/>
      <c r="C14" s="24"/>
      <c r="D14" s="24" t="s">
        <v>292</v>
      </c>
      <c r="E14" s="23"/>
      <c r="F14" s="23"/>
      <c r="G14" s="24"/>
      <c r="H14" s="24"/>
      <c r="I14" s="23"/>
      <c r="J14" s="35">
        <f>SUM(H8:H13)</f>
        <v>0</v>
      </c>
      <c r="K14" s="241"/>
      <c r="L14" s="234"/>
    </row>
    <row r="15" spans="1:19" ht="15.75" customHeight="1" x14ac:dyDescent="0.2">
      <c r="A15" s="199">
        <f>ROW()</f>
        <v>15</v>
      </c>
      <c r="B15" s="24"/>
      <c r="C15" s="24"/>
      <c r="D15" s="24"/>
      <c r="E15" s="23"/>
      <c r="F15" s="23"/>
      <c r="G15" s="24"/>
      <c r="H15" s="24"/>
      <c r="I15" s="23"/>
      <c r="J15" s="24"/>
      <c r="K15" s="241"/>
      <c r="L15" s="234"/>
    </row>
    <row r="16" spans="1:19" s="5" customFormat="1" ht="15" customHeight="1" x14ac:dyDescent="0.2">
      <c r="A16" s="199">
        <f>ROW()</f>
        <v>16</v>
      </c>
      <c r="B16" s="24"/>
      <c r="C16" s="24"/>
      <c r="D16" s="43" t="s">
        <v>360</v>
      </c>
      <c r="E16" s="23"/>
      <c r="F16" s="23"/>
      <c r="G16" s="43"/>
      <c r="H16" s="193"/>
      <c r="I16" s="23"/>
      <c r="J16" s="24"/>
      <c r="K16" s="241"/>
      <c r="L16" s="234"/>
      <c r="M16"/>
      <c r="N16"/>
      <c r="O16"/>
      <c r="P16"/>
      <c r="Q16"/>
      <c r="R16"/>
      <c r="S16"/>
    </row>
    <row r="17" spans="1:19" s="5" customFormat="1" ht="15" customHeight="1" thickBot="1" x14ac:dyDescent="0.25">
      <c r="A17" s="199">
        <f>ROW()</f>
        <v>17</v>
      </c>
      <c r="B17" s="24"/>
      <c r="C17" s="24"/>
      <c r="D17" s="43" t="s">
        <v>291</v>
      </c>
      <c r="E17" s="23"/>
      <c r="F17" s="23"/>
      <c r="G17" s="43"/>
      <c r="H17" s="193"/>
      <c r="I17" s="23"/>
      <c r="J17" s="24"/>
      <c r="K17" s="241"/>
      <c r="L17" s="234"/>
      <c r="M17"/>
      <c r="N17"/>
      <c r="O17"/>
      <c r="P17"/>
      <c r="Q17"/>
      <c r="R17"/>
      <c r="S17"/>
    </row>
    <row r="18" spans="1:19" ht="15" customHeight="1" thickBot="1" x14ac:dyDescent="0.25">
      <c r="A18" s="199">
        <f>ROW()</f>
        <v>18</v>
      </c>
      <c r="B18" s="24"/>
      <c r="C18" s="24"/>
      <c r="D18" s="24" t="s">
        <v>293</v>
      </c>
      <c r="E18" s="23"/>
      <c r="F18" s="23"/>
      <c r="G18" s="24"/>
      <c r="H18" s="24"/>
      <c r="I18" s="23"/>
      <c r="J18" s="35">
        <f>J14+H16+H17</f>
        <v>0</v>
      </c>
      <c r="K18" s="241"/>
      <c r="L18" s="234"/>
    </row>
    <row r="19" spans="1:19" ht="20.100000000000001" customHeight="1" x14ac:dyDescent="0.2">
      <c r="A19" s="199">
        <f>ROW()</f>
        <v>19</v>
      </c>
      <c r="B19" s="170"/>
      <c r="C19" s="170" t="s">
        <v>294</v>
      </c>
      <c r="D19" s="24"/>
      <c r="E19" s="23"/>
      <c r="F19" s="23"/>
      <c r="G19" s="24"/>
      <c r="H19" s="24"/>
      <c r="I19" s="23"/>
      <c r="J19" s="24"/>
      <c r="K19" s="241"/>
      <c r="L19" s="234"/>
    </row>
    <row r="20" spans="1:19" ht="15" customHeight="1" x14ac:dyDescent="0.2">
      <c r="A20" s="199">
        <f>ROW()</f>
        <v>20</v>
      </c>
      <c r="B20" s="24"/>
      <c r="C20" s="24"/>
      <c r="D20" s="43" t="s">
        <v>386</v>
      </c>
      <c r="E20" s="23"/>
      <c r="F20" s="23"/>
      <c r="G20" s="43"/>
      <c r="H20" s="24"/>
      <c r="I20" s="23"/>
      <c r="J20" s="24"/>
      <c r="K20" s="241"/>
      <c r="L20" s="234"/>
    </row>
    <row r="21" spans="1:19" ht="15" customHeight="1" x14ac:dyDescent="0.2">
      <c r="A21" s="199">
        <f>ROW()</f>
        <v>21</v>
      </c>
      <c r="B21" s="24"/>
      <c r="C21" s="24"/>
      <c r="D21" s="43" t="s">
        <v>275</v>
      </c>
      <c r="E21" s="23"/>
      <c r="F21" s="23"/>
      <c r="G21" s="43"/>
      <c r="H21" s="36"/>
      <c r="I21" s="23"/>
      <c r="J21" s="24"/>
      <c r="K21" s="241"/>
      <c r="L21" s="234"/>
    </row>
    <row r="22" spans="1:19" ht="15" customHeight="1" x14ac:dyDescent="0.2">
      <c r="A22" s="199">
        <f>ROW()</f>
        <v>22</v>
      </c>
      <c r="B22" s="24"/>
      <c r="C22" s="24"/>
      <c r="D22" s="43" t="s">
        <v>276</v>
      </c>
      <c r="E22" s="23"/>
      <c r="F22" s="23"/>
      <c r="G22" s="43"/>
      <c r="H22" s="36"/>
      <c r="I22" s="23"/>
      <c r="J22" s="24"/>
      <c r="K22" s="241"/>
      <c r="L22" s="234"/>
    </row>
    <row r="23" spans="1:19" ht="15" customHeight="1" thickBot="1" x14ac:dyDescent="0.25">
      <c r="A23" s="199">
        <f>ROW()</f>
        <v>23</v>
      </c>
      <c r="B23" s="24"/>
      <c r="C23" s="24"/>
      <c r="D23" s="43" t="s">
        <v>277</v>
      </c>
      <c r="E23" s="23"/>
      <c r="F23" s="23"/>
      <c r="G23" s="43"/>
      <c r="H23" s="36"/>
      <c r="I23" s="23"/>
      <c r="J23" s="24"/>
      <c r="K23" s="241"/>
      <c r="L23" s="234"/>
    </row>
    <row r="24" spans="1:19" ht="15" customHeight="1" thickBot="1" x14ac:dyDescent="0.25">
      <c r="A24" s="199">
        <f>ROW()</f>
        <v>24</v>
      </c>
      <c r="B24" s="24"/>
      <c r="C24" s="24"/>
      <c r="D24" s="24" t="s">
        <v>367</v>
      </c>
      <c r="E24" s="23"/>
      <c r="F24" s="23"/>
      <c r="G24" s="24"/>
      <c r="H24" s="24"/>
      <c r="I24" s="23"/>
      <c r="J24" s="35">
        <f>SUM(H21:H23)</f>
        <v>0</v>
      </c>
      <c r="K24" s="241"/>
      <c r="L24" s="234"/>
    </row>
    <row r="25" spans="1:19" ht="12.75" customHeight="1" thickBot="1" x14ac:dyDescent="0.25">
      <c r="A25" s="199">
        <f>ROW()</f>
        <v>25</v>
      </c>
      <c r="B25" s="24"/>
      <c r="C25" s="24"/>
      <c r="D25" s="24"/>
      <c r="E25" s="23"/>
      <c r="F25" s="23"/>
      <c r="G25" s="24"/>
      <c r="H25" s="24"/>
      <c r="I25" s="23"/>
      <c r="J25" s="24"/>
      <c r="K25" s="241"/>
      <c r="L25" s="234"/>
    </row>
    <row r="26" spans="1:19" ht="15" customHeight="1" thickBot="1" x14ac:dyDescent="0.25">
      <c r="A26" s="199">
        <f>ROW()</f>
        <v>26</v>
      </c>
      <c r="B26" s="170"/>
      <c r="C26" s="170" t="s">
        <v>296</v>
      </c>
      <c r="D26" s="24"/>
      <c r="E26" s="23"/>
      <c r="F26" s="23"/>
      <c r="G26" s="24"/>
      <c r="H26" s="24"/>
      <c r="I26" s="23"/>
      <c r="J26" s="35">
        <f>J18-J24</f>
        <v>0</v>
      </c>
      <c r="K26" s="241"/>
      <c r="L26" s="234"/>
    </row>
    <row r="27" spans="1:19" ht="12.75" customHeight="1" x14ac:dyDescent="0.2">
      <c r="A27" s="199">
        <f>ROW()</f>
        <v>27</v>
      </c>
      <c r="B27" s="24"/>
      <c r="C27" s="24"/>
      <c r="D27" s="24"/>
      <c r="E27" s="23"/>
      <c r="F27" s="23"/>
      <c r="G27" s="24"/>
      <c r="H27" s="24"/>
      <c r="I27" s="23"/>
      <c r="J27" s="24"/>
      <c r="K27" s="241"/>
      <c r="L27" s="234"/>
    </row>
    <row r="28" spans="1:19" ht="15" customHeight="1" x14ac:dyDescent="0.2">
      <c r="A28" s="199">
        <f>ROW()</f>
        <v>28</v>
      </c>
      <c r="B28" s="24"/>
      <c r="C28" s="24"/>
      <c r="D28" s="24" t="s">
        <v>378</v>
      </c>
      <c r="E28" s="23"/>
      <c r="F28" s="23"/>
      <c r="G28" s="24"/>
      <c r="H28" s="24"/>
      <c r="I28" s="23"/>
      <c r="J28" s="33">
        <f>'S4.RAB Roll-Forward'!N58</f>
        <v>0</v>
      </c>
      <c r="K28" s="241"/>
      <c r="L28" s="234"/>
    </row>
    <row r="29" spans="1:19" ht="12.75" customHeight="1" x14ac:dyDescent="0.2">
      <c r="A29" s="199">
        <f>ROW()</f>
        <v>29</v>
      </c>
      <c r="B29" s="24"/>
      <c r="C29" s="24"/>
      <c r="D29" s="24"/>
      <c r="E29" s="23"/>
      <c r="F29" s="23"/>
      <c r="G29" s="24"/>
      <c r="H29" s="24"/>
      <c r="I29" s="23"/>
      <c r="J29" s="24"/>
      <c r="K29" s="241"/>
      <c r="L29" s="234"/>
    </row>
    <row r="30" spans="1:19" ht="15" customHeight="1" x14ac:dyDescent="0.2">
      <c r="A30" s="199">
        <f>ROW()</f>
        <v>30</v>
      </c>
      <c r="B30" s="24"/>
      <c r="C30" s="31" t="s">
        <v>259</v>
      </c>
      <c r="D30" s="43" t="s">
        <v>387</v>
      </c>
      <c r="E30" s="23"/>
      <c r="F30" s="23"/>
      <c r="G30" s="43"/>
      <c r="H30" s="33">
        <f>'S4.RAB Roll-Forward'!L12</f>
        <v>0</v>
      </c>
      <c r="I30" s="23"/>
      <c r="J30" s="24"/>
      <c r="K30" s="241"/>
      <c r="L30" s="234"/>
    </row>
    <row r="31" spans="1:19" ht="15" customHeight="1" thickBot="1" x14ac:dyDescent="0.25">
      <c r="A31" s="199">
        <f>ROW()</f>
        <v>31</v>
      </c>
      <c r="B31" s="24"/>
      <c r="C31" s="31" t="s">
        <v>259</v>
      </c>
      <c r="D31" s="43" t="s">
        <v>685</v>
      </c>
      <c r="E31" s="23"/>
      <c r="F31" s="23"/>
      <c r="G31" s="43"/>
      <c r="H31" s="33">
        <f>'S4.RAB Roll-Forward'!L13</f>
        <v>0</v>
      </c>
      <c r="I31" s="23"/>
      <c r="J31" s="24"/>
      <c r="K31" s="241"/>
      <c r="L31" s="234"/>
    </row>
    <row r="32" spans="1:19" ht="15" customHeight="1" thickBot="1" x14ac:dyDescent="0.25">
      <c r="A32" s="199">
        <f>ROW()</f>
        <v>32</v>
      </c>
      <c r="B32" s="24"/>
      <c r="C32" s="24"/>
      <c r="D32" s="24" t="s">
        <v>297</v>
      </c>
      <c r="E32" s="23"/>
      <c r="F32" s="23"/>
      <c r="G32" s="24"/>
      <c r="H32" s="24"/>
      <c r="I32" s="23"/>
      <c r="J32" s="35">
        <f>SUM(H30:H31)</f>
        <v>0</v>
      </c>
      <c r="K32" s="241"/>
      <c r="L32" s="234"/>
    </row>
    <row r="33" spans="1:12" ht="12.75" customHeight="1" thickBot="1" x14ac:dyDescent="0.25">
      <c r="A33" s="199">
        <f>ROW()</f>
        <v>33</v>
      </c>
      <c r="B33" s="24"/>
      <c r="C33" s="24"/>
      <c r="D33" s="24"/>
      <c r="E33" s="23"/>
      <c r="F33" s="23"/>
      <c r="G33" s="24"/>
      <c r="H33" s="24"/>
      <c r="I33" s="23"/>
      <c r="J33" s="24"/>
      <c r="K33" s="241"/>
      <c r="L33" s="234"/>
    </row>
    <row r="34" spans="1:12" ht="15" customHeight="1" thickBot="1" x14ac:dyDescent="0.25">
      <c r="A34" s="199">
        <f>ROW()</f>
        <v>34</v>
      </c>
      <c r="B34" s="170"/>
      <c r="C34" s="170" t="s">
        <v>153</v>
      </c>
      <c r="D34" s="24"/>
      <c r="E34" s="23"/>
      <c r="F34" s="23"/>
      <c r="G34" s="24"/>
      <c r="H34" s="24"/>
      <c r="I34" s="23"/>
      <c r="J34" s="35">
        <f>J26-J28+J32</f>
        <v>0</v>
      </c>
      <c r="K34" s="241"/>
      <c r="L34" s="234"/>
    </row>
    <row r="35" spans="1:12" ht="12.75" customHeight="1" x14ac:dyDescent="0.2">
      <c r="A35" s="199">
        <f>ROW()</f>
        <v>35</v>
      </c>
      <c r="B35" s="24"/>
      <c r="C35" s="24"/>
      <c r="D35" s="24"/>
      <c r="E35" s="23"/>
      <c r="F35" s="23"/>
      <c r="G35" s="24"/>
      <c r="H35" s="24"/>
      <c r="I35" s="23"/>
      <c r="J35" s="24"/>
      <c r="K35" s="241"/>
      <c r="L35" s="234"/>
    </row>
    <row r="36" spans="1:12" ht="15" customHeight="1" x14ac:dyDescent="0.2">
      <c r="A36" s="199">
        <f>ROW()</f>
        <v>36</v>
      </c>
      <c r="B36" s="24"/>
      <c r="C36" s="31" t="s">
        <v>258</v>
      </c>
      <c r="D36" s="43" t="s">
        <v>152</v>
      </c>
      <c r="E36" s="23"/>
      <c r="F36" s="23"/>
      <c r="G36" s="43"/>
      <c r="H36" s="24"/>
      <c r="I36" s="23"/>
      <c r="J36" s="33">
        <f>O85</f>
        <v>0</v>
      </c>
      <c r="K36" s="241"/>
      <c r="L36" s="234"/>
    </row>
    <row r="37" spans="1:12" ht="12.75" customHeight="1" thickBot="1" x14ac:dyDescent="0.25">
      <c r="A37" s="199">
        <f>ROW()</f>
        <v>37</v>
      </c>
      <c r="B37" s="24"/>
      <c r="C37" s="24"/>
      <c r="D37" s="24"/>
      <c r="E37" s="23"/>
      <c r="F37" s="23"/>
      <c r="G37" s="24"/>
      <c r="H37" s="24"/>
      <c r="I37" s="23"/>
      <c r="J37" s="24"/>
      <c r="K37" s="241"/>
      <c r="L37" s="234"/>
    </row>
    <row r="38" spans="1:12" ht="15" customHeight="1" thickBot="1" x14ac:dyDescent="0.25">
      <c r="A38" s="199">
        <f>ROW()</f>
        <v>38</v>
      </c>
      <c r="B38" s="170"/>
      <c r="C38" s="170" t="s">
        <v>527</v>
      </c>
      <c r="D38" s="24"/>
      <c r="E38" s="23"/>
      <c r="F38" s="23"/>
      <c r="G38" s="24"/>
      <c r="H38" s="24"/>
      <c r="I38" s="23"/>
      <c r="J38" s="35">
        <f>J34-J36</f>
        <v>0</v>
      </c>
      <c r="K38" s="241"/>
      <c r="L38" s="234"/>
    </row>
    <row r="39" spans="1:12" ht="12.75" customHeight="1" x14ac:dyDescent="0.2">
      <c r="A39" s="199">
        <f>ROW()</f>
        <v>39</v>
      </c>
      <c r="B39" s="24"/>
      <c r="C39" s="24"/>
      <c r="D39" s="24"/>
      <c r="E39" s="23"/>
      <c r="F39" s="23"/>
      <c r="G39" s="24"/>
      <c r="H39" s="24"/>
      <c r="I39" s="23"/>
      <c r="J39" s="24"/>
      <c r="K39" s="241"/>
      <c r="L39" s="234"/>
    </row>
    <row r="40" spans="1:12" ht="15" customHeight="1" x14ac:dyDescent="0.2">
      <c r="A40" s="199">
        <f>ROW()</f>
        <v>40</v>
      </c>
      <c r="B40" s="24"/>
      <c r="C40" s="31" t="s">
        <v>258</v>
      </c>
      <c r="D40" s="43" t="s">
        <v>314</v>
      </c>
      <c r="E40" s="23"/>
      <c r="F40" s="23"/>
      <c r="G40" s="43"/>
      <c r="H40" s="24"/>
      <c r="I40" s="23"/>
      <c r="J40" s="33">
        <f>'S3.Tax Allowance'!G27</f>
        <v>0</v>
      </c>
      <c r="K40" s="241"/>
      <c r="L40" s="234"/>
    </row>
    <row r="41" spans="1:12" ht="12.75" customHeight="1" thickBot="1" x14ac:dyDescent="0.25">
      <c r="A41" s="199">
        <f>ROW()</f>
        <v>41</v>
      </c>
      <c r="B41" s="24"/>
      <c r="C41" s="24"/>
      <c r="D41" s="24"/>
      <c r="E41" s="23"/>
      <c r="F41" s="23"/>
      <c r="G41" s="24"/>
      <c r="H41" s="24"/>
      <c r="I41" s="23"/>
      <c r="J41" s="24"/>
      <c r="K41" s="241"/>
      <c r="L41" s="234"/>
    </row>
    <row r="42" spans="1:12" ht="15" customHeight="1" thickBot="1" x14ac:dyDescent="0.25">
      <c r="A42" s="199">
        <f>ROW()</f>
        <v>42</v>
      </c>
      <c r="B42" s="170"/>
      <c r="C42" s="170" t="s">
        <v>298</v>
      </c>
      <c r="D42" s="24"/>
      <c r="E42" s="23"/>
      <c r="F42" s="23"/>
      <c r="G42" s="24"/>
      <c r="H42" s="24"/>
      <c r="I42" s="23"/>
      <c r="J42" s="300">
        <f>J38-J40</f>
        <v>0</v>
      </c>
      <c r="K42" s="241"/>
      <c r="L42" s="234"/>
    </row>
    <row r="43" spans="1:12" ht="30" customHeight="1" x14ac:dyDescent="0.2">
      <c r="A43" s="199">
        <f>ROW()</f>
        <v>43</v>
      </c>
      <c r="B43" s="170"/>
      <c r="C43" s="170" t="s">
        <v>410</v>
      </c>
      <c r="D43" s="67"/>
      <c r="E43" s="66"/>
      <c r="F43" s="66"/>
      <c r="G43" s="67"/>
      <c r="H43" s="67"/>
      <c r="I43" s="66"/>
      <c r="J43" s="111"/>
      <c r="K43" s="241"/>
      <c r="L43" s="234"/>
    </row>
    <row r="44" spans="1:12" ht="15" customHeight="1" x14ac:dyDescent="0.2">
      <c r="A44" s="199">
        <f>ROW()</f>
        <v>44</v>
      </c>
      <c r="B44" s="24"/>
      <c r="C44" s="381"/>
      <c r="D44" s="381"/>
      <c r="E44" s="381"/>
      <c r="F44" s="381"/>
      <c r="G44" s="381"/>
      <c r="H44" s="381"/>
      <c r="I44" s="381"/>
      <c r="J44" s="381"/>
      <c r="K44" s="242"/>
      <c r="L44" s="234"/>
    </row>
    <row r="45" spans="1:12" ht="15" customHeight="1" x14ac:dyDescent="0.2">
      <c r="A45" s="199">
        <f>ROW()</f>
        <v>45</v>
      </c>
      <c r="B45" s="24"/>
      <c r="C45" s="381"/>
      <c r="D45" s="381"/>
      <c r="E45" s="381"/>
      <c r="F45" s="381"/>
      <c r="G45" s="381"/>
      <c r="H45" s="381"/>
      <c r="I45" s="381"/>
      <c r="J45" s="381"/>
      <c r="K45" s="242"/>
      <c r="L45" s="234"/>
    </row>
    <row r="46" spans="1:12" ht="15" customHeight="1" x14ac:dyDescent="0.2">
      <c r="A46" s="199">
        <f>ROW()</f>
        <v>46</v>
      </c>
      <c r="B46" s="24"/>
      <c r="C46" s="381"/>
      <c r="D46" s="381"/>
      <c r="E46" s="381"/>
      <c r="F46" s="381"/>
      <c r="G46" s="381"/>
      <c r="H46" s="381"/>
      <c r="I46" s="381"/>
      <c r="J46" s="381"/>
      <c r="K46" s="242"/>
      <c r="L46" s="234"/>
    </row>
    <row r="47" spans="1:12" ht="15" customHeight="1" x14ac:dyDescent="0.2">
      <c r="A47" s="199">
        <f>ROW()</f>
        <v>47</v>
      </c>
      <c r="B47" s="24"/>
      <c r="C47" s="381"/>
      <c r="D47" s="381"/>
      <c r="E47" s="381"/>
      <c r="F47" s="381"/>
      <c r="G47" s="381"/>
      <c r="H47" s="381"/>
      <c r="I47" s="381"/>
      <c r="J47" s="381"/>
      <c r="K47" s="242"/>
      <c r="L47" s="234"/>
    </row>
    <row r="48" spans="1:12" ht="15" customHeight="1" x14ac:dyDescent="0.2">
      <c r="A48" s="199">
        <f>ROW()</f>
        <v>48</v>
      </c>
      <c r="B48" s="24"/>
      <c r="C48" s="381"/>
      <c r="D48" s="381"/>
      <c r="E48" s="381"/>
      <c r="F48" s="381"/>
      <c r="G48" s="381"/>
      <c r="H48" s="381"/>
      <c r="I48" s="381"/>
      <c r="J48" s="381"/>
      <c r="K48" s="242"/>
      <c r="L48" s="234"/>
    </row>
    <row r="49" spans="1:12" ht="15" customHeight="1" x14ac:dyDescent="0.2">
      <c r="A49" s="199">
        <f>ROW()</f>
        <v>49</v>
      </c>
      <c r="B49" s="24"/>
      <c r="C49" s="381"/>
      <c r="D49" s="381"/>
      <c r="E49" s="381"/>
      <c r="F49" s="381"/>
      <c r="G49" s="381"/>
      <c r="H49" s="381"/>
      <c r="I49" s="381"/>
      <c r="J49" s="381"/>
      <c r="K49" s="242"/>
      <c r="L49" s="234"/>
    </row>
    <row r="50" spans="1:12" ht="15" customHeight="1" x14ac:dyDescent="0.2">
      <c r="A50" s="199">
        <f>ROW()</f>
        <v>50</v>
      </c>
      <c r="B50" s="24"/>
      <c r="C50" s="381"/>
      <c r="D50" s="381"/>
      <c r="E50" s="381"/>
      <c r="F50" s="381"/>
      <c r="G50" s="381"/>
      <c r="H50" s="381"/>
      <c r="I50" s="381"/>
      <c r="J50" s="381"/>
      <c r="K50" s="242"/>
      <c r="L50" s="234"/>
    </row>
    <row r="51" spans="1:12" ht="15" customHeight="1" x14ac:dyDescent="0.2">
      <c r="A51" s="199">
        <f>ROW()</f>
        <v>51</v>
      </c>
      <c r="B51" s="24"/>
      <c r="C51" s="381"/>
      <c r="D51" s="381"/>
      <c r="E51" s="381"/>
      <c r="F51" s="381"/>
      <c r="G51" s="381"/>
      <c r="H51" s="381"/>
      <c r="I51" s="381"/>
      <c r="J51" s="381"/>
      <c r="K51" s="242"/>
      <c r="L51" s="234"/>
    </row>
    <row r="52" spans="1:12" ht="15" customHeight="1" x14ac:dyDescent="0.2">
      <c r="A52" s="199">
        <f>ROW()</f>
        <v>52</v>
      </c>
      <c r="B52" s="24"/>
      <c r="C52" s="381"/>
      <c r="D52" s="381"/>
      <c r="E52" s="381"/>
      <c r="F52" s="381"/>
      <c r="G52" s="381"/>
      <c r="H52" s="381"/>
      <c r="I52" s="381"/>
      <c r="J52" s="381"/>
      <c r="K52" s="242"/>
      <c r="L52" s="234"/>
    </row>
    <row r="53" spans="1:12" ht="15" customHeight="1" x14ac:dyDescent="0.2">
      <c r="A53" s="199">
        <f>ROW()</f>
        <v>53</v>
      </c>
      <c r="B53" s="24"/>
      <c r="C53" s="381"/>
      <c r="D53" s="381"/>
      <c r="E53" s="381"/>
      <c r="F53" s="381"/>
      <c r="G53" s="381"/>
      <c r="H53" s="381"/>
      <c r="I53" s="381"/>
      <c r="J53" s="381"/>
      <c r="K53" s="242"/>
      <c r="L53" s="234"/>
    </row>
    <row r="54" spans="1:12" ht="15" customHeight="1" x14ac:dyDescent="0.2">
      <c r="A54" s="199">
        <f>ROW()</f>
        <v>54</v>
      </c>
      <c r="B54" s="24"/>
      <c r="C54" s="381"/>
      <c r="D54" s="381"/>
      <c r="E54" s="381"/>
      <c r="F54" s="381"/>
      <c r="G54" s="381"/>
      <c r="H54" s="381"/>
      <c r="I54" s="381"/>
      <c r="J54" s="381"/>
      <c r="K54" s="242"/>
      <c r="L54" s="234"/>
    </row>
    <row r="55" spans="1:12" ht="15" customHeight="1" x14ac:dyDescent="0.2">
      <c r="A55" s="199">
        <f>ROW()</f>
        <v>55</v>
      </c>
      <c r="B55" s="24"/>
      <c r="C55" s="381"/>
      <c r="D55" s="381"/>
      <c r="E55" s="381"/>
      <c r="F55" s="381"/>
      <c r="G55" s="381"/>
      <c r="H55" s="381"/>
      <c r="I55" s="381"/>
      <c r="J55" s="381"/>
      <c r="K55" s="242"/>
      <c r="L55" s="234"/>
    </row>
    <row r="56" spans="1:12" ht="15" customHeight="1" x14ac:dyDescent="0.2">
      <c r="A56" s="199">
        <f>ROW()</f>
        <v>56</v>
      </c>
      <c r="B56" s="24"/>
      <c r="C56" s="381"/>
      <c r="D56" s="381"/>
      <c r="E56" s="381"/>
      <c r="F56" s="381"/>
      <c r="G56" s="381"/>
      <c r="H56" s="381"/>
      <c r="I56" s="381"/>
      <c r="J56" s="381"/>
      <c r="K56" s="242"/>
      <c r="L56" s="234"/>
    </row>
    <row r="57" spans="1:12" ht="15" customHeight="1" x14ac:dyDescent="0.2">
      <c r="A57" s="199">
        <f>ROW()</f>
        <v>57</v>
      </c>
      <c r="B57" s="24"/>
      <c r="C57" s="381"/>
      <c r="D57" s="381"/>
      <c r="E57" s="381"/>
      <c r="F57" s="381"/>
      <c r="G57" s="381"/>
      <c r="H57" s="381"/>
      <c r="I57" s="381"/>
      <c r="J57" s="381"/>
      <c r="K57" s="242"/>
      <c r="L57" s="234"/>
    </row>
    <row r="58" spans="1:12" ht="15" customHeight="1" x14ac:dyDescent="0.2">
      <c r="A58" s="199">
        <f>ROW()</f>
        <v>58</v>
      </c>
      <c r="B58" s="24"/>
      <c r="C58" s="381"/>
      <c r="D58" s="381"/>
      <c r="E58" s="381"/>
      <c r="F58" s="381"/>
      <c r="G58" s="381"/>
      <c r="H58" s="381"/>
      <c r="I58" s="381"/>
      <c r="J58" s="381"/>
      <c r="K58" s="242"/>
      <c r="L58" s="234"/>
    </row>
    <row r="59" spans="1:12" ht="15" customHeight="1" x14ac:dyDescent="0.2">
      <c r="A59" s="199">
        <f>ROW()</f>
        <v>59</v>
      </c>
      <c r="B59" s="24"/>
      <c r="C59" s="381"/>
      <c r="D59" s="381"/>
      <c r="E59" s="381"/>
      <c r="F59" s="381"/>
      <c r="G59" s="381"/>
      <c r="H59" s="381"/>
      <c r="I59" s="381"/>
      <c r="J59" s="381"/>
      <c r="K59" s="242"/>
      <c r="L59" s="234"/>
    </row>
    <row r="60" spans="1:12" ht="15" customHeight="1" x14ac:dyDescent="0.2">
      <c r="A60" s="199">
        <f>ROW()</f>
        <v>60</v>
      </c>
      <c r="B60" s="24"/>
      <c r="C60" s="381"/>
      <c r="D60" s="381"/>
      <c r="E60" s="381"/>
      <c r="F60" s="381"/>
      <c r="G60" s="381"/>
      <c r="H60" s="381"/>
      <c r="I60" s="381"/>
      <c r="J60" s="381"/>
      <c r="K60" s="242"/>
      <c r="L60" s="234"/>
    </row>
    <row r="61" spans="1:12" ht="15" customHeight="1" x14ac:dyDescent="0.2">
      <c r="A61" s="199">
        <f>ROW()</f>
        <v>61</v>
      </c>
      <c r="B61" s="24"/>
      <c r="C61" s="381"/>
      <c r="D61" s="381"/>
      <c r="E61" s="381"/>
      <c r="F61" s="381"/>
      <c r="G61" s="381"/>
      <c r="H61" s="381"/>
      <c r="I61" s="381"/>
      <c r="J61" s="381"/>
      <c r="K61" s="242"/>
      <c r="L61" s="234"/>
    </row>
    <row r="62" spans="1:12" ht="15" customHeight="1" x14ac:dyDescent="0.2">
      <c r="A62" s="199">
        <f>ROW()</f>
        <v>62</v>
      </c>
      <c r="B62" s="24"/>
      <c r="C62" s="381"/>
      <c r="D62" s="381"/>
      <c r="E62" s="381"/>
      <c r="F62" s="381"/>
      <c r="G62" s="381"/>
      <c r="H62" s="381"/>
      <c r="I62" s="381"/>
      <c r="J62" s="381"/>
      <c r="K62" s="242"/>
      <c r="L62" s="234"/>
    </row>
    <row r="63" spans="1:12" ht="15" customHeight="1" x14ac:dyDescent="0.2">
      <c r="A63" s="199">
        <f>ROW()</f>
        <v>63</v>
      </c>
      <c r="B63" s="24"/>
      <c r="C63" s="381"/>
      <c r="D63" s="381"/>
      <c r="E63" s="381"/>
      <c r="F63" s="381"/>
      <c r="G63" s="381"/>
      <c r="H63" s="381"/>
      <c r="I63" s="381"/>
      <c r="J63" s="381"/>
      <c r="K63" s="242"/>
      <c r="L63" s="234"/>
    </row>
    <row r="64" spans="1:12" ht="15" customHeight="1" x14ac:dyDescent="0.2">
      <c r="A64" s="199">
        <f>ROW()</f>
        <v>64</v>
      </c>
      <c r="B64" s="24"/>
      <c r="C64" s="381"/>
      <c r="D64" s="381"/>
      <c r="E64" s="381"/>
      <c r="F64" s="381"/>
      <c r="G64" s="381"/>
      <c r="H64" s="381"/>
      <c r="I64" s="381"/>
      <c r="J64" s="381"/>
      <c r="K64" s="242"/>
      <c r="L64" s="234"/>
    </row>
    <row r="65" spans="1:19" x14ac:dyDescent="0.2">
      <c r="A65" s="200">
        <f>ROW()</f>
        <v>65</v>
      </c>
      <c r="B65" s="39"/>
      <c r="C65" s="39"/>
      <c r="D65" s="40"/>
      <c r="E65" s="40"/>
      <c r="F65" s="40"/>
      <c r="G65" s="40"/>
      <c r="H65" s="40"/>
      <c r="I65" s="40"/>
      <c r="J65" s="40"/>
      <c r="K65" s="236" t="s">
        <v>546</v>
      </c>
      <c r="L65" s="234"/>
    </row>
    <row r="67" spans="1:19" s="10" customFormat="1" ht="12.75" customHeight="1" x14ac:dyDescent="0.2">
      <c r="A67" s="15"/>
      <c r="B67" s="16"/>
      <c r="C67" s="16"/>
      <c r="D67" s="16"/>
      <c r="E67" s="16"/>
      <c r="F67" s="16"/>
      <c r="G67" s="16"/>
      <c r="H67" s="16"/>
      <c r="I67" s="16"/>
      <c r="J67" s="130"/>
      <c r="K67" s="130"/>
      <c r="L67" s="130"/>
      <c r="M67" s="130"/>
      <c r="N67" s="130"/>
      <c r="O67" s="130"/>
      <c r="P67" s="130"/>
      <c r="Q67" s="233"/>
      <c r="R67" s="234"/>
      <c r="S67"/>
    </row>
    <row r="68" spans="1:19" s="10" customFormat="1" ht="16.5" customHeight="1" x14ac:dyDescent="0.25">
      <c r="A68" s="18"/>
      <c r="B68" s="19"/>
      <c r="C68" s="19"/>
      <c r="D68" s="19"/>
      <c r="E68" s="19"/>
      <c r="F68" s="19"/>
      <c r="G68" s="19"/>
      <c r="H68" s="19"/>
      <c r="I68" s="19"/>
      <c r="J68" s="131"/>
      <c r="K68" s="177" t="s">
        <v>191</v>
      </c>
      <c r="L68" s="404" t="str">
        <f>IF(NOT(ISBLANK('Annual CoverSheet'!$C$8)),'Annual CoverSheet'!$C$8,"")</f>
        <v>Airport Company</v>
      </c>
      <c r="M68" s="405"/>
      <c r="N68" s="405"/>
      <c r="O68" s="405"/>
      <c r="P68" s="405"/>
      <c r="Q68" s="243"/>
      <c r="R68" s="234"/>
      <c r="S68"/>
    </row>
    <row r="69" spans="1:19" s="10" customFormat="1" ht="16.5" customHeight="1" x14ac:dyDescent="0.25">
      <c r="A69" s="18"/>
      <c r="B69" s="19"/>
      <c r="C69" s="19"/>
      <c r="D69" s="19"/>
      <c r="E69" s="19"/>
      <c r="F69" s="19"/>
      <c r="G69" s="19"/>
      <c r="H69" s="19"/>
      <c r="I69" s="19"/>
      <c r="J69" s="131"/>
      <c r="K69" s="177" t="s">
        <v>192</v>
      </c>
      <c r="L69" s="406">
        <f>IF(ISNUMBER('Annual CoverSheet'!$C$12),'Annual CoverSheet'!$C$12,"")</f>
        <v>40633</v>
      </c>
      <c r="M69" s="406"/>
      <c r="N69" s="406"/>
      <c r="O69" s="406"/>
      <c r="P69" s="406"/>
      <c r="Q69" s="191"/>
      <c r="R69" s="234"/>
      <c r="S69"/>
    </row>
    <row r="70" spans="1:19" s="10" customFormat="1" ht="20.25" customHeight="1" x14ac:dyDescent="0.25">
      <c r="A70" s="182" t="s">
        <v>439</v>
      </c>
      <c r="B70" s="19"/>
      <c r="C70" s="19"/>
      <c r="D70" s="19"/>
      <c r="E70" s="19"/>
      <c r="F70" s="19"/>
      <c r="G70" s="19"/>
      <c r="H70" s="19"/>
      <c r="I70" s="19"/>
      <c r="J70" s="131"/>
      <c r="K70" s="131"/>
      <c r="L70" s="131"/>
      <c r="M70" s="131"/>
      <c r="N70" s="131"/>
      <c r="O70" s="131"/>
      <c r="P70" s="131"/>
      <c r="Q70" s="191"/>
      <c r="R70" s="234"/>
      <c r="S70"/>
    </row>
    <row r="71" spans="1:19" s="10" customFormat="1" x14ac:dyDescent="0.2">
      <c r="A71" s="198" t="s">
        <v>589</v>
      </c>
      <c r="B71" s="22" t="s">
        <v>686</v>
      </c>
      <c r="C71" s="19"/>
      <c r="D71" s="19"/>
      <c r="E71" s="19"/>
      <c r="F71" s="19"/>
      <c r="G71" s="19"/>
      <c r="H71" s="19"/>
      <c r="I71" s="19"/>
      <c r="J71" s="131"/>
      <c r="K71" s="131"/>
      <c r="L71" s="131"/>
      <c r="M71" s="131"/>
      <c r="N71" s="131"/>
      <c r="O71" s="131"/>
      <c r="P71" s="131"/>
      <c r="Q71" s="191"/>
      <c r="R71" s="234"/>
      <c r="S71"/>
    </row>
    <row r="72" spans="1:19" ht="24.95" customHeight="1" x14ac:dyDescent="0.25">
      <c r="A72" s="199">
        <f>ROW()</f>
        <v>72</v>
      </c>
      <c r="B72" s="181" t="s">
        <v>521</v>
      </c>
      <c r="C72" s="23"/>
      <c r="D72" s="23"/>
      <c r="E72" s="23"/>
      <c r="F72" s="23"/>
      <c r="G72" s="23"/>
      <c r="H72" s="23"/>
      <c r="I72" s="23"/>
      <c r="J72" s="121"/>
      <c r="K72" s="52"/>
      <c r="L72" s="121" t="s">
        <v>393</v>
      </c>
      <c r="M72" s="52"/>
      <c r="N72" s="52"/>
      <c r="O72" s="52"/>
      <c r="P72" s="52"/>
      <c r="Q72" s="240"/>
      <c r="R72" s="234"/>
    </row>
    <row r="73" spans="1:19" s="10" customFormat="1" ht="30" customHeight="1" x14ac:dyDescent="0.25">
      <c r="A73" s="199">
        <f>ROW()</f>
        <v>73</v>
      </c>
      <c r="B73" s="167" t="s">
        <v>517</v>
      </c>
      <c r="C73" s="52"/>
      <c r="D73" s="52"/>
      <c r="E73" s="52"/>
      <c r="F73" s="52"/>
      <c r="G73" s="52"/>
      <c r="H73" s="52"/>
      <c r="I73" s="52"/>
      <c r="J73" s="52"/>
      <c r="K73" s="52"/>
      <c r="L73" s="52"/>
      <c r="M73" s="52"/>
      <c r="N73" s="52"/>
      <c r="O73" s="52"/>
      <c r="P73" s="52"/>
      <c r="Q73" s="240"/>
      <c r="R73" s="234"/>
      <c r="S73"/>
    </row>
    <row r="74" spans="1:19" s="10" customFormat="1" ht="35.1" customHeight="1" x14ac:dyDescent="0.2">
      <c r="A74" s="199">
        <f>ROW()</f>
        <v>74</v>
      </c>
      <c r="B74" s="188"/>
      <c r="C74" s="384" t="s">
        <v>626</v>
      </c>
      <c r="D74" s="385"/>
      <c r="E74" s="385"/>
      <c r="F74" s="386"/>
      <c r="G74" s="385"/>
      <c r="H74" s="385"/>
      <c r="I74" s="385"/>
      <c r="J74" s="385"/>
      <c r="K74" s="385"/>
      <c r="L74" s="385"/>
      <c r="M74" s="385"/>
      <c r="N74" s="386"/>
      <c r="O74" s="386"/>
      <c r="P74" s="52"/>
      <c r="Q74" s="240"/>
      <c r="R74" s="234"/>
      <c r="S74"/>
    </row>
    <row r="75" spans="1:19" s="10" customFormat="1" ht="60" customHeight="1" x14ac:dyDescent="0.2">
      <c r="A75" s="199">
        <f>ROW()</f>
        <v>75</v>
      </c>
      <c r="B75" s="52"/>
      <c r="C75" s="402" t="s">
        <v>154</v>
      </c>
      <c r="D75" s="403"/>
      <c r="E75" s="132" t="s">
        <v>155</v>
      </c>
      <c r="F75" s="133" t="s">
        <v>156</v>
      </c>
      <c r="G75" s="399" t="s">
        <v>160</v>
      </c>
      <c r="H75" s="400"/>
      <c r="I75" s="401" t="s">
        <v>540</v>
      </c>
      <c r="J75" s="389"/>
      <c r="K75" s="388" t="s">
        <v>157</v>
      </c>
      <c r="L75" s="389"/>
      <c r="M75" s="134" t="s">
        <v>158</v>
      </c>
      <c r="N75" s="135" t="s">
        <v>586</v>
      </c>
      <c r="O75" s="136" t="s">
        <v>159</v>
      </c>
      <c r="P75" s="137"/>
      <c r="Q75" s="244"/>
      <c r="R75" s="234"/>
      <c r="S75"/>
    </row>
    <row r="76" spans="1:19" s="10" customFormat="1" ht="15" customHeight="1" x14ac:dyDescent="0.2">
      <c r="A76" s="199">
        <f>ROW()</f>
        <v>76</v>
      </c>
      <c r="B76" s="52"/>
      <c r="C76" s="387"/>
      <c r="D76" s="387"/>
      <c r="E76" s="194"/>
      <c r="F76" s="196"/>
      <c r="G76" s="391"/>
      <c r="H76" s="392"/>
      <c r="I76" s="393"/>
      <c r="J76" s="394"/>
      <c r="K76" s="390"/>
      <c r="L76" s="390"/>
      <c r="M76" s="206"/>
      <c r="N76" s="206"/>
      <c r="O76" s="206"/>
      <c r="P76" s="54"/>
      <c r="Q76" s="245"/>
      <c r="R76" s="234"/>
      <c r="S76"/>
    </row>
    <row r="77" spans="1:19" s="10" customFormat="1" ht="15" customHeight="1" x14ac:dyDescent="0.2">
      <c r="A77" s="199">
        <f>ROW()</f>
        <v>77</v>
      </c>
      <c r="B77" s="52"/>
      <c r="C77" s="387"/>
      <c r="D77" s="387"/>
      <c r="E77" s="196"/>
      <c r="F77" s="196"/>
      <c r="G77" s="391"/>
      <c r="H77" s="392"/>
      <c r="I77" s="393"/>
      <c r="J77" s="394"/>
      <c r="K77" s="390"/>
      <c r="L77" s="390"/>
      <c r="M77" s="206"/>
      <c r="N77" s="206"/>
      <c r="O77" s="206"/>
      <c r="P77" s="54"/>
      <c r="Q77" s="245"/>
      <c r="R77" s="234"/>
      <c r="S77"/>
    </row>
    <row r="78" spans="1:19" s="10" customFormat="1" ht="15" customHeight="1" thickBot="1" x14ac:dyDescent="0.25">
      <c r="A78" s="199">
        <f>ROW()</f>
        <v>78</v>
      </c>
      <c r="B78" s="52"/>
      <c r="C78" s="387"/>
      <c r="D78" s="387"/>
      <c r="E78" s="196"/>
      <c r="F78" s="196"/>
      <c r="G78" s="391"/>
      <c r="H78" s="392"/>
      <c r="I78" s="393"/>
      <c r="J78" s="394"/>
      <c r="K78" s="390"/>
      <c r="L78" s="390"/>
      <c r="M78" s="302"/>
      <c r="N78" s="302"/>
      <c r="O78" s="302"/>
      <c r="P78" s="54"/>
      <c r="Q78" s="245"/>
      <c r="R78" s="234"/>
      <c r="S78"/>
    </row>
    <row r="79" spans="1:19" s="10" customFormat="1" ht="15" customHeight="1" thickBot="1" x14ac:dyDescent="0.25">
      <c r="A79" s="199">
        <f>ROW()</f>
        <v>79</v>
      </c>
      <c r="B79" s="52"/>
      <c r="C79" s="72"/>
      <c r="D79" s="140"/>
      <c r="E79" s="140"/>
      <c r="F79" s="141"/>
      <c r="G79" s="142"/>
      <c r="H79" s="143"/>
      <c r="I79" s="142"/>
      <c r="J79" s="143"/>
      <c r="K79" s="143"/>
      <c r="L79" s="142"/>
      <c r="M79" s="303">
        <f>SUM(M76:M78)</f>
        <v>0</v>
      </c>
      <c r="N79" s="304">
        <f>SUM(N76:N78)</f>
        <v>0</v>
      </c>
      <c r="O79" s="305">
        <f>SUM(O76:O78)</f>
        <v>0</v>
      </c>
      <c r="P79" s="271"/>
      <c r="Q79" s="245"/>
      <c r="R79" s="234"/>
      <c r="S79"/>
    </row>
    <row r="80" spans="1:19" s="10" customFormat="1" ht="12.75" customHeight="1" thickBot="1" x14ac:dyDescent="0.25">
      <c r="A80" s="199">
        <f>ROW()</f>
        <v>80</v>
      </c>
      <c r="B80" s="52"/>
      <c r="C80" s="72"/>
      <c r="D80" s="140"/>
      <c r="E80" s="140"/>
      <c r="F80" s="141"/>
      <c r="G80" s="142"/>
      <c r="H80" s="143"/>
      <c r="I80" s="142"/>
      <c r="J80" s="143"/>
      <c r="K80" s="143"/>
      <c r="L80" s="142"/>
      <c r="M80" s="271"/>
      <c r="N80" s="271"/>
      <c r="O80" s="271"/>
      <c r="P80" s="271"/>
      <c r="Q80" s="245"/>
      <c r="R80" s="234"/>
      <c r="S80"/>
    </row>
    <row r="81" spans="1:19" s="10" customFormat="1" ht="15" customHeight="1" thickBot="1" x14ac:dyDescent="0.25">
      <c r="A81" s="199">
        <f>ROW()</f>
        <v>81</v>
      </c>
      <c r="B81" s="52"/>
      <c r="C81" s="72"/>
      <c r="D81" s="140"/>
      <c r="E81" s="140"/>
      <c r="F81" s="141"/>
      <c r="G81" s="142"/>
      <c r="H81" s="143"/>
      <c r="I81" s="142"/>
      <c r="J81" s="143"/>
      <c r="K81" s="143"/>
      <c r="L81" s="142"/>
      <c r="M81" s="271"/>
      <c r="N81" s="271"/>
      <c r="O81" s="305">
        <f>M79+N79+O79</f>
        <v>0</v>
      </c>
      <c r="P81" s="271"/>
      <c r="Q81" s="245"/>
      <c r="R81" s="234"/>
      <c r="S81"/>
    </row>
    <row r="82" spans="1:19" s="10" customFormat="1" x14ac:dyDescent="0.2">
      <c r="A82" s="199">
        <f>ROW()</f>
        <v>82</v>
      </c>
      <c r="B82" s="52"/>
      <c r="C82" s="72"/>
      <c r="D82" s="140"/>
      <c r="E82" s="140"/>
      <c r="F82" s="141"/>
      <c r="G82" s="142"/>
      <c r="H82" s="143"/>
      <c r="I82" s="142"/>
      <c r="J82" s="143"/>
      <c r="K82" s="143"/>
      <c r="L82" s="142"/>
      <c r="M82" s="52"/>
      <c r="N82" s="52"/>
      <c r="O82" s="271"/>
      <c r="P82" s="271"/>
      <c r="Q82" s="245"/>
      <c r="R82" s="234"/>
      <c r="S82"/>
    </row>
    <row r="83" spans="1:19" s="10" customFormat="1" ht="15" customHeight="1" x14ac:dyDescent="0.2">
      <c r="A83" s="199">
        <f>ROW()</f>
        <v>83</v>
      </c>
      <c r="B83" s="52"/>
      <c r="C83" s="72"/>
      <c r="D83" s="140"/>
      <c r="E83" s="140"/>
      <c r="F83" s="141"/>
      <c r="G83" s="142"/>
      <c r="H83" s="53"/>
      <c r="I83" s="53"/>
      <c r="J83" s="53"/>
      <c r="K83" s="53"/>
      <c r="L83" s="53"/>
      <c r="M83" s="52"/>
      <c r="N83" s="144" t="s">
        <v>541</v>
      </c>
      <c r="O83" s="205"/>
      <c r="P83" s="271"/>
      <c r="Q83" s="245"/>
      <c r="R83" s="234"/>
      <c r="S83"/>
    </row>
    <row r="84" spans="1:19" s="10" customFormat="1" ht="12.75" customHeight="1" thickBot="1" x14ac:dyDescent="0.25">
      <c r="A84" s="199">
        <f>ROW()</f>
        <v>84</v>
      </c>
      <c r="B84" s="52"/>
      <c r="C84" s="72"/>
      <c r="D84" s="140"/>
      <c r="E84" s="140"/>
      <c r="F84" s="143"/>
      <c r="G84" s="142"/>
      <c r="H84" s="143"/>
      <c r="I84" s="142"/>
      <c r="J84" s="143"/>
      <c r="K84" s="143"/>
      <c r="L84" s="142"/>
      <c r="M84" s="52"/>
      <c r="N84" s="52"/>
      <c r="O84" s="271"/>
      <c r="P84" s="271"/>
      <c r="Q84" s="245"/>
      <c r="R84" s="234"/>
      <c r="S84"/>
    </row>
    <row r="85" spans="1:19" s="10" customFormat="1" ht="15" customHeight="1" thickBot="1" x14ac:dyDescent="0.25">
      <c r="A85" s="199">
        <f>ROW()</f>
        <v>85</v>
      </c>
      <c r="B85" s="52"/>
      <c r="C85" s="72"/>
      <c r="D85" s="140"/>
      <c r="E85" s="140"/>
      <c r="F85" s="141"/>
      <c r="G85" s="142"/>
      <c r="H85" s="145"/>
      <c r="I85" s="142"/>
      <c r="J85" s="143"/>
      <c r="K85" s="143"/>
      <c r="L85" s="142"/>
      <c r="M85" s="52"/>
      <c r="N85" s="144" t="s">
        <v>141</v>
      </c>
      <c r="O85" s="270">
        <f>O81*O83</f>
        <v>0</v>
      </c>
      <c r="P85" s="271"/>
      <c r="Q85" s="245"/>
      <c r="R85" s="234"/>
      <c r="S85"/>
    </row>
    <row r="86" spans="1:19" ht="30" customHeight="1" x14ac:dyDescent="0.25">
      <c r="A86" s="199">
        <f>ROW()</f>
        <v>86</v>
      </c>
      <c r="B86" s="167" t="s">
        <v>518</v>
      </c>
      <c r="C86" s="24"/>
      <c r="D86" s="24"/>
      <c r="E86" s="23"/>
      <c r="F86" s="24"/>
      <c r="G86" s="23"/>
      <c r="H86" s="24"/>
      <c r="I86" s="142"/>
      <c r="J86" s="143"/>
      <c r="K86" s="143"/>
      <c r="L86" s="142"/>
      <c r="M86" s="52"/>
      <c r="N86" s="52"/>
      <c r="O86" s="271"/>
      <c r="P86" s="271"/>
      <c r="Q86" s="245"/>
      <c r="R86" s="234"/>
    </row>
    <row r="87" spans="1:19" x14ac:dyDescent="0.2">
      <c r="A87" s="199">
        <f>ROW()</f>
        <v>87</v>
      </c>
      <c r="B87" s="24"/>
      <c r="C87" s="24"/>
      <c r="D87" s="24"/>
      <c r="E87" s="24"/>
      <c r="F87" s="24"/>
      <c r="G87" s="23"/>
      <c r="H87" s="28" t="s">
        <v>257</v>
      </c>
      <c r="I87" s="142"/>
      <c r="J87" s="143"/>
      <c r="K87" s="143"/>
      <c r="L87" s="142"/>
      <c r="M87" s="52"/>
      <c r="N87" s="52"/>
      <c r="O87" s="271"/>
      <c r="P87" s="271"/>
      <c r="Q87" s="245"/>
      <c r="R87" s="234"/>
    </row>
    <row r="88" spans="1:19" ht="15" customHeight="1" x14ac:dyDescent="0.2">
      <c r="A88" s="199">
        <f>ROW()</f>
        <v>88</v>
      </c>
      <c r="B88" s="24"/>
      <c r="C88" s="24"/>
      <c r="D88" s="24" t="s">
        <v>103</v>
      </c>
      <c r="E88" s="24"/>
      <c r="F88" s="36"/>
      <c r="G88" s="23"/>
      <c r="H88" s="24"/>
      <c r="I88" s="142"/>
      <c r="J88" s="143"/>
      <c r="K88" s="143"/>
      <c r="L88" s="142"/>
      <c r="M88" s="52"/>
      <c r="N88" s="52"/>
      <c r="O88" s="271"/>
      <c r="P88" s="271"/>
      <c r="Q88" s="245"/>
      <c r="R88" s="234"/>
    </row>
    <row r="89" spans="1:19" ht="15" customHeight="1" thickBot="1" x14ac:dyDescent="0.25">
      <c r="A89" s="199">
        <f>ROW()</f>
        <v>89</v>
      </c>
      <c r="B89" s="24"/>
      <c r="C89" s="24"/>
      <c r="D89" s="24" t="s">
        <v>104</v>
      </c>
      <c r="E89" s="24"/>
      <c r="F89" s="36"/>
      <c r="G89" s="23"/>
      <c r="H89" s="24"/>
      <c r="I89" s="142"/>
      <c r="J89" s="143"/>
      <c r="K89" s="143"/>
      <c r="L89" s="142"/>
      <c r="M89" s="52"/>
      <c r="N89" s="52"/>
      <c r="O89" s="271"/>
      <c r="P89" s="271"/>
      <c r="Q89" s="245"/>
      <c r="R89" s="234"/>
    </row>
    <row r="90" spans="1:19" ht="15" customHeight="1" thickBot="1" x14ac:dyDescent="0.25">
      <c r="A90" s="199">
        <f>ROW()</f>
        <v>90</v>
      </c>
      <c r="B90" s="24"/>
      <c r="C90" s="24"/>
      <c r="D90" s="24" t="s">
        <v>106</v>
      </c>
      <c r="E90" s="24"/>
      <c r="F90" s="24"/>
      <c r="G90" s="23"/>
      <c r="H90" s="35">
        <f>SUM(F88:F89)</f>
        <v>0</v>
      </c>
      <c r="I90" s="142"/>
      <c r="J90" s="143"/>
      <c r="K90" s="143"/>
      <c r="L90" s="142"/>
      <c r="M90" s="52"/>
      <c r="N90" s="52"/>
      <c r="O90" s="271"/>
      <c r="P90" s="271"/>
      <c r="Q90" s="245"/>
      <c r="R90" s="234"/>
    </row>
    <row r="91" spans="1:19" ht="30" customHeight="1" x14ac:dyDescent="0.25">
      <c r="A91" s="199">
        <f>ROW()</f>
        <v>91</v>
      </c>
      <c r="B91" s="167" t="s">
        <v>519</v>
      </c>
      <c r="C91" s="24"/>
      <c r="D91" s="24"/>
      <c r="E91" s="23"/>
      <c r="F91" s="24"/>
      <c r="G91" s="23"/>
      <c r="H91" s="24"/>
      <c r="I91" s="142"/>
      <c r="J91" s="143"/>
      <c r="K91" s="143"/>
      <c r="L91" s="142"/>
      <c r="M91" s="52"/>
      <c r="N91" s="52"/>
      <c r="O91" s="271"/>
      <c r="P91" s="271"/>
      <c r="Q91" s="245"/>
      <c r="R91" s="234"/>
    </row>
    <row r="92" spans="1:19" x14ac:dyDescent="0.2">
      <c r="A92" s="199">
        <f>ROW()</f>
        <v>92</v>
      </c>
      <c r="B92" s="24"/>
      <c r="C92" s="24"/>
      <c r="D92" s="24"/>
      <c r="E92" s="24"/>
      <c r="F92" s="24"/>
      <c r="G92" s="23"/>
      <c r="H92" s="28" t="s">
        <v>257</v>
      </c>
      <c r="I92" s="142"/>
      <c r="J92" s="143"/>
      <c r="K92" s="143"/>
      <c r="L92" s="142"/>
      <c r="M92" s="52"/>
      <c r="N92" s="52"/>
      <c r="O92" s="271"/>
      <c r="P92" s="271"/>
      <c r="Q92" s="245"/>
      <c r="R92" s="234"/>
    </row>
    <row r="93" spans="1:19" ht="15" customHeight="1" x14ac:dyDescent="0.2">
      <c r="A93" s="199">
        <f>ROW()</f>
        <v>93</v>
      </c>
      <c r="B93" s="24"/>
      <c r="C93" s="24"/>
      <c r="D93" s="24" t="s">
        <v>105</v>
      </c>
      <c r="E93" s="24"/>
      <c r="F93" s="24"/>
      <c r="G93" s="23"/>
      <c r="H93" s="36"/>
      <c r="I93" s="142"/>
      <c r="J93" s="143"/>
      <c r="K93" s="143"/>
      <c r="L93" s="142"/>
      <c r="M93" s="52"/>
      <c r="N93" s="52"/>
      <c r="O93" s="271"/>
      <c r="P93" s="271"/>
      <c r="Q93" s="245"/>
      <c r="R93" s="234"/>
    </row>
    <row r="94" spans="1:19" ht="30" customHeight="1" x14ac:dyDescent="0.25">
      <c r="A94" s="199">
        <f>ROW()</f>
        <v>94</v>
      </c>
      <c r="B94" s="167" t="s">
        <v>520</v>
      </c>
      <c r="C94" s="24"/>
      <c r="D94" s="24"/>
      <c r="E94" s="23"/>
      <c r="F94" s="24"/>
      <c r="G94" s="23"/>
      <c r="H94" s="24"/>
      <c r="I94" s="142"/>
      <c r="J94" s="143"/>
      <c r="K94" s="143"/>
      <c r="L94" s="142"/>
      <c r="M94" s="52"/>
      <c r="N94" s="52"/>
      <c r="O94" s="271"/>
      <c r="P94" s="271"/>
      <c r="Q94" s="245"/>
      <c r="R94" s="234"/>
    </row>
    <row r="95" spans="1:19" x14ac:dyDescent="0.2">
      <c r="A95" s="199">
        <f>ROW()</f>
        <v>95</v>
      </c>
      <c r="B95" s="24"/>
      <c r="C95" s="24"/>
      <c r="D95" s="24"/>
      <c r="E95" s="24"/>
      <c r="F95" s="24"/>
      <c r="G95" s="23"/>
      <c r="H95" s="28" t="s">
        <v>257</v>
      </c>
      <c r="I95" s="142"/>
      <c r="J95" s="143"/>
      <c r="K95" s="143"/>
      <c r="L95" s="142"/>
      <c r="M95" s="52"/>
      <c r="N95" s="52"/>
      <c r="O95" s="271"/>
      <c r="P95" s="271"/>
      <c r="Q95" s="245"/>
      <c r="R95" s="234"/>
    </row>
    <row r="96" spans="1:19" ht="15" customHeight="1" x14ac:dyDescent="0.2">
      <c r="A96" s="199">
        <f>ROW()</f>
        <v>96</v>
      </c>
      <c r="B96" s="24"/>
      <c r="C96" s="24"/>
      <c r="D96" s="24" t="s">
        <v>299</v>
      </c>
      <c r="E96" s="24"/>
      <c r="F96" s="24"/>
      <c r="G96" s="23"/>
      <c r="H96" s="297"/>
      <c r="I96" s="142"/>
      <c r="J96" s="143"/>
      <c r="K96" s="143"/>
      <c r="L96" s="142"/>
      <c r="M96" s="52"/>
      <c r="N96" s="52"/>
      <c r="O96" s="271"/>
      <c r="P96" s="271"/>
      <c r="Q96" s="245"/>
      <c r="R96" s="234"/>
    </row>
    <row r="97" spans="1:18" ht="30" customHeight="1" x14ac:dyDescent="0.2">
      <c r="A97" s="199">
        <f>ROW()</f>
        <v>97</v>
      </c>
      <c r="B97" s="170" t="s">
        <v>300</v>
      </c>
      <c r="C97" s="24"/>
      <c r="D97" s="67"/>
      <c r="E97" s="67"/>
      <c r="F97" s="67"/>
      <c r="G97" s="66"/>
      <c r="H97" s="77"/>
      <c r="I97" s="146"/>
      <c r="J97" s="147"/>
      <c r="K97" s="147"/>
      <c r="L97" s="146"/>
      <c r="M97" s="63"/>
      <c r="N97" s="63"/>
      <c r="O97" s="272"/>
      <c r="P97" s="272"/>
      <c r="Q97" s="245"/>
      <c r="R97" s="234"/>
    </row>
    <row r="98" spans="1:18" ht="15" customHeight="1" x14ac:dyDescent="0.2">
      <c r="A98" s="199">
        <f>ROW()</f>
        <v>98</v>
      </c>
      <c r="B98" s="24"/>
      <c r="C98" s="381"/>
      <c r="D98" s="381"/>
      <c r="E98" s="381"/>
      <c r="F98" s="381"/>
      <c r="G98" s="381"/>
      <c r="H98" s="381"/>
      <c r="I98" s="381"/>
      <c r="J98" s="381"/>
      <c r="K98" s="381"/>
      <c r="L98" s="381"/>
      <c r="M98" s="381"/>
      <c r="N98" s="381"/>
      <c r="O98" s="381"/>
      <c r="P98" s="381"/>
      <c r="Q98" s="246"/>
      <c r="R98" s="234"/>
    </row>
    <row r="99" spans="1:18" ht="15" customHeight="1" x14ac:dyDescent="0.2">
      <c r="A99" s="199">
        <f>ROW()</f>
        <v>99</v>
      </c>
      <c r="B99" s="24"/>
      <c r="C99" s="381"/>
      <c r="D99" s="381"/>
      <c r="E99" s="381"/>
      <c r="F99" s="381"/>
      <c r="G99" s="381"/>
      <c r="H99" s="381"/>
      <c r="I99" s="381"/>
      <c r="J99" s="381"/>
      <c r="K99" s="381"/>
      <c r="L99" s="381"/>
      <c r="M99" s="381"/>
      <c r="N99" s="381"/>
      <c r="O99" s="381"/>
      <c r="P99" s="381"/>
      <c r="Q99" s="246"/>
      <c r="R99" s="234"/>
    </row>
    <row r="100" spans="1:18" ht="15" customHeight="1" x14ac:dyDescent="0.2">
      <c r="A100" s="199">
        <f>ROW()</f>
        <v>100</v>
      </c>
      <c r="B100" s="24"/>
      <c r="C100" s="381"/>
      <c r="D100" s="381"/>
      <c r="E100" s="381"/>
      <c r="F100" s="381"/>
      <c r="G100" s="381"/>
      <c r="H100" s="381"/>
      <c r="I100" s="381"/>
      <c r="J100" s="381"/>
      <c r="K100" s="381"/>
      <c r="L100" s="381"/>
      <c r="M100" s="381"/>
      <c r="N100" s="381"/>
      <c r="O100" s="381"/>
      <c r="P100" s="381"/>
      <c r="Q100" s="246"/>
      <c r="R100" s="234"/>
    </row>
    <row r="101" spans="1:18" ht="15" customHeight="1" x14ac:dyDescent="0.2">
      <c r="A101" s="199">
        <f>ROW()</f>
        <v>101</v>
      </c>
      <c r="B101" s="24"/>
      <c r="C101" s="381"/>
      <c r="D101" s="381"/>
      <c r="E101" s="381"/>
      <c r="F101" s="381"/>
      <c r="G101" s="381"/>
      <c r="H101" s="381"/>
      <c r="I101" s="381"/>
      <c r="J101" s="381"/>
      <c r="K101" s="381"/>
      <c r="L101" s="381"/>
      <c r="M101" s="381"/>
      <c r="N101" s="381"/>
      <c r="O101" s="381"/>
      <c r="P101" s="381"/>
      <c r="Q101" s="246"/>
      <c r="R101" s="234"/>
    </row>
    <row r="102" spans="1:18" ht="15" customHeight="1" x14ac:dyDescent="0.2">
      <c r="A102" s="199">
        <f>ROW()</f>
        <v>102</v>
      </c>
      <c r="B102" s="24"/>
      <c r="C102" s="381"/>
      <c r="D102" s="381"/>
      <c r="E102" s="381"/>
      <c r="F102" s="381"/>
      <c r="G102" s="381"/>
      <c r="H102" s="381"/>
      <c r="I102" s="381"/>
      <c r="J102" s="381"/>
      <c r="K102" s="381"/>
      <c r="L102" s="381"/>
      <c r="M102" s="381"/>
      <c r="N102" s="381"/>
      <c r="O102" s="381"/>
      <c r="P102" s="381"/>
      <c r="Q102" s="246"/>
      <c r="R102" s="234"/>
    </row>
    <row r="103" spans="1:18" ht="15" customHeight="1" x14ac:dyDescent="0.2">
      <c r="A103" s="199">
        <f>ROW()</f>
        <v>103</v>
      </c>
      <c r="B103" s="24"/>
      <c r="C103" s="381"/>
      <c r="D103" s="381"/>
      <c r="E103" s="381"/>
      <c r="F103" s="381"/>
      <c r="G103" s="381"/>
      <c r="H103" s="381"/>
      <c r="I103" s="381"/>
      <c r="J103" s="381"/>
      <c r="K103" s="381"/>
      <c r="L103" s="381"/>
      <c r="M103" s="381"/>
      <c r="N103" s="381"/>
      <c r="O103" s="381"/>
      <c r="P103" s="381"/>
      <c r="Q103" s="246"/>
      <c r="R103" s="234"/>
    </row>
    <row r="104" spans="1:18" ht="15" customHeight="1" x14ac:dyDescent="0.2">
      <c r="A104" s="199">
        <f>ROW()</f>
        <v>104</v>
      </c>
      <c r="B104" s="24"/>
      <c r="C104" s="381"/>
      <c r="D104" s="381"/>
      <c r="E104" s="381"/>
      <c r="F104" s="381"/>
      <c r="G104" s="381"/>
      <c r="H104" s="381"/>
      <c r="I104" s="381"/>
      <c r="J104" s="381"/>
      <c r="K104" s="381"/>
      <c r="L104" s="381"/>
      <c r="M104" s="381"/>
      <c r="N104" s="381"/>
      <c r="O104" s="381"/>
      <c r="P104" s="381"/>
      <c r="Q104" s="246"/>
      <c r="R104" s="234"/>
    </row>
    <row r="105" spans="1:18" ht="15" customHeight="1" x14ac:dyDescent="0.2">
      <c r="A105" s="199">
        <f>ROW()</f>
        <v>105</v>
      </c>
      <c r="B105" s="24"/>
      <c r="C105" s="381"/>
      <c r="D105" s="381"/>
      <c r="E105" s="381"/>
      <c r="F105" s="381"/>
      <c r="G105" s="381"/>
      <c r="H105" s="381"/>
      <c r="I105" s="381"/>
      <c r="J105" s="381"/>
      <c r="K105" s="381"/>
      <c r="L105" s="381"/>
      <c r="M105" s="381"/>
      <c r="N105" s="381"/>
      <c r="O105" s="381"/>
      <c r="P105" s="381"/>
      <c r="Q105" s="246"/>
      <c r="R105" s="234"/>
    </row>
    <row r="106" spans="1:18" ht="15" customHeight="1" x14ac:dyDescent="0.2">
      <c r="A106" s="199">
        <f>ROW()</f>
        <v>106</v>
      </c>
      <c r="B106" s="24"/>
      <c r="C106" s="381"/>
      <c r="D106" s="381"/>
      <c r="E106" s="381"/>
      <c r="F106" s="381"/>
      <c r="G106" s="381"/>
      <c r="H106" s="381"/>
      <c r="I106" s="381"/>
      <c r="J106" s="381"/>
      <c r="K106" s="381"/>
      <c r="L106" s="381"/>
      <c r="M106" s="381"/>
      <c r="N106" s="381"/>
      <c r="O106" s="381"/>
      <c r="P106" s="381"/>
      <c r="Q106" s="246"/>
      <c r="R106" s="234"/>
    </row>
    <row r="107" spans="1:18" ht="15" customHeight="1" x14ac:dyDescent="0.2">
      <c r="A107" s="199">
        <f>ROW()</f>
        <v>107</v>
      </c>
      <c r="B107" s="24"/>
      <c r="C107" s="381"/>
      <c r="D107" s="381"/>
      <c r="E107" s="381"/>
      <c r="F107" s="381"/>
      <c r="G107" s="381"/>
      <c r="H107" s="381"/>
      <c r="I107" s="381"/>
      <c r="J107" s="381"/>
      <c r="K107" s="381"/>
      <c r="L107" s="381"/>
      <c r="M107" s="381"/>
      <c r="N107" s="381"/>
      <c r="O107" s="381"/>
      <c r="P107" s="381"/>
      <c r="Q107" s="246"/>
      <c r="R107" s="234"/>
    </row>
    <row r="108" spans="1:18" ht="15" customHeight="1" x14ac:dyDescent="0.2">
      <c r="A108" s="199">
        <f>ROW()</f>
        <v>108</v>
      </c>
      <c r="B108" s="24"/>
      <c r="C108" s="381"/>
      <c r="D108" s="381"/>
      <c r="E108" s="381"/>
      <c r="F108" s="381"/>
      <c r="G108" s="381"/>
      <c r="H108" s="381"/>
      <c r="I108" s="381"/>
      <c r="J108" s="381"/>
      <c r="K108" s="381"/>
      <c r="L108" s="381"/>
      <c r="M108" s="381"/>
      <c r="N108" s="381"/>
      <c r="O108" s="381"/>
      <c r="P108" s="381"/>
      <c r="Q108" s="246"/>
      <c r="R108" s="234"/>
    </row>
    <row r="109" spans="1:18" ht="15" customHeight="1" x14ac:dyDescent="0.2">
      <c r="A109" s="199">
        <f>ROW()</f>
        <v>109</v>
      </c>
      <c r="B109" s="24"/>
      <c r="C109" s="381"/>
      <c r="D109" s="381"/>
      <c r="E109" s="381"/>
      <c r="F109" s="381"/>
      <c r="G109" s="381"/>
      <c r="H109" s="381"/>
      <c r="I109" s="381"/>
      <c r="J109" s="381"/>
      <c r="K109" s="381"/>
      <c r="L109" s="381"/>
      <c r="M109" s="381"/>
      <c r="N109" s="381"/>
      <c r="O109" s="381"/>
      <c r="P109" s="381"/>
      <c r="Q109" s="246"/>
      <c r="R109" s="234"/>
    </row>
    <row r="110" spans="1:18" ht="15" customHeight="1" x14ac:dyDescent="0.2">
      <c r="A110" s="199">
        <f>ROW()</f>
        <v>110</v>
      </c>
      <c r="B110" s="24"/>
      <c r="C110" s="381"/>
      <c r="D110" s="381"/>
      <c r="E110" s="381"/>
      <c r="F110" s="381"/>
      <c r="G110" s="381"/>
      <c r="H110" s="381"/>
      <c r="I110" s="381"/>
      <c r="J110" s="381"/>
      <c r="K110" s="381"/>
      <c r="L110" s="381"/>
      <c r="M110" s="381"/>
      <c r="N110" s="381"/>
      <c r="O110" s="381"/>
      <c r="P110" s="381"/>
      <c r="Q110" s="246"/>
      <c r="R110" s="234"/>
    </row>
    <row r="111" spans="1:18" ht="15" customHeight="1" x14ac:dyDescent="0.2">
      <c r="A111" s="199">
        <f>ROW()</f>
        <v>111</v>
      </c>
      <c r="B111" s="24"/>
      <c r="C111" s="381"/>
      <c r="D111" s="381"/>
      <c r="E111" s="381"/>
      <c r="F111" s="381"/>
      <c r="G111" s="381"/>
      <c r="H111" s="381"/>
      <c r="I111" s="381"/>
      <c r="J111" s="381"/>
      <c r="K111" s="381"/>
      <c r="L111" s="381"/>
      <c r="M111" s="381"/>
      <c r="N111" s="381"/>
      <c r="O111" s="381"/>
      <c r="P111" s="381"/>
      <c r="Q111" s="246"/>
      <c r="R111" s="234"/>
    </row>
    <row r="112" spans="1:18" ht="15" customHeight="1" x14ac:dyDescent="0.2">
      <c r="A112" s="199">
        <f>ROW()</f>
        <v>112</v>
      </c>
      <c r="B112" s="24"/>
      <c r="C112" s="381"/>
      <c r="D112" s="381"/>
      <c r="E112" s="381"/>
      <c r="F112" s="381"/>
      <c r="G112" s="381"/>
      <c r="H112" s="381"/>
      <c r="I112" s="381"/>
      <c r="J112" s="381"/>
      <c r="K112" s="381"/>
      <c r="L112" s="381"/>
      <c r="M112" s="381"/>
      <c r="N112" s="381"/>
      <c r="O112" s="381"/>
      <c r="P112" s="381"/>
      <c r="Q112" s="246"/>
      <c r="R112" s="234"/>
    </row>
    <row r="113" spans="1:19" ht="15" customHeight="1" x14ac:dyDescent="0.2">
      <c r="A113" s="199">
        <f>ROW()</f>
        <v>113</v>
      </c>
      <c r="B113" s="24"/>
      <c r="C113" s="381"/>
      <c r="D113" s="381"/>
      <c r="E113" s="381"/>
      <c r="F113" s="381"/>
      <c r="G113" s="381"/>
      <c r="H113" s="381"/>
      <c r="I113" s="381"/>
      <c r="J113" s="381"/>
      <c r="K113" s="381"/>
      <c r="L113" s="381"/>
      <c r="M113" s="381"/>
      <c r="N113" s="381"/>
      <c r="O113" s="381"/>
      <c r="P113" s="381"/>
      <c r="Q113" s="246"/>
      <c r="R113" s="234"/>
    </row>
    <row r="114" spans="1:19" ht="15" customHeight="1" x14ac:dyDescent="0.2">
      <c r="A114" s="199">
        <f>ROW()</f>
        <v>114</v>
      </c>
      <c r="B114" s="24"/>
      <c r="C114" s="381"/>
      <c r="D114" s="381"/>
      <c r="E114" s="381"/>
      <c r="F114" s="381"/>
      <c r="G114" s="381"/>
      <c r="H114" s="381"/>
      <c r="I114" s="381"/>
      <c r="J114" s="381"/>
      <c r="K114" s="381"/>
      <c r="L114" s="381"/>
      <c r="M114" s="381"/>
      <c r="N114" s="381"/>
      <c r="O114" s="381"/>
      <c r="P114" s="381"/>
      <c r="Q114" s="246"/>
      <c r="R114" s="234"/>
    </row>
    <row r="115" spans="1:19" ht="15" customHeight="1" x14ac:dyDescent="0.2">
      <c r="A115" s="199">
        <f>ROW()</f>
        <v>115</v>
      </c>
      <c r="B115" s="24"/>
      <c r="C115" s="381"/>
      <c r="D115" s="381"/>
      <c r="E115" s="381"/>
      <c r="F115" s="381"/>
      <c r="G115" s="381"/>
      <c r="H115" s="381"/>
      <c r="I115" s="381"/>
      <c r="J115" s="381"/>
      <c r="K115" s="381"/>
      <c r="L115" s="381"/>
      <c r="M115" s="381"/>
      <c r="N115" s="381"/>
      <c r="O115" s="381"/>
      <c r="P115" s="381"/>
      <c r="Q115" s="246"/>
      <c r="R115" s="234"/>
    </row>
    <row r="116" spans="1:19" ht="15" customHeight="1" x14ac:dyDescent="0.2">
      <c r="A116" s="199">
        <f>ROW()</f>
        <v>116</v>
      </c>
      <c r="B116" s="24"/>
      <c r="C116" s="381"/>
      <c r="D116" s="381"/>
      <c r="E116" s="381"/>
      <c r="F116" s="381"/>
      <c r="G116" s="381"/>
      <c r="H116" s="381"/>
      <c r="I116" s="381"/>
      <c r="J116" s="381"/>
      <c r="K116" s="381"/>
      <c r="L116" s="381"/>
      <c r="M116" s="381"/>
      <c r="N116" s="381"/>
      <c r="O116" s="381"/>
      <c r="P116" s="381"/>
      <c r="Q116" s="246"/>
      <c r="R116" s="234"/>
    </row>
    <row r="117" spans="1:19" ht="15" customHeight="1" x14ac:dyDescent="0.2">
      <c r="A117" s="199">
        <f>ROW()</f>
        <v>117</v>
      </c>
      <c r="B117" s="24"/>
      <c r="C117" s="381"/>
      <c r="D117" s="381"/>
      <c r="E117" s="381"/>
      <c r="F117" s="381"/>
      <c r="G117" s="381"/>
      <c r="H117" s="381"/>
      <c r="I117" s="381"/>
      <c r="J117" s="381"/>
      <c r="K117" s="381"/>
      <c r="L117" s="381"/>
      <c r="M117" s="381"/>
      <c r="N117" s="381"/>
      <c r="O117" s="381"/>
      <c r="P117" s="381"/>
      <c r="Q117" s="246"/>
      <c r="R117" s="234"/>
    </row>
    <row r="118" spans="1:19" ht="15" customHeight="1" x14ac:dyDescent="0.2">
      <c r="A118" s="199">
        <f>ROW()</f>
        <v>118</v>
      </c>
      <c r="B118" s="24"/>
      <c r="C118" s="381"/>
      <c r="D118" s="381"/>
      <c r="E118" s="381"/>
      <c r="F118" s="381"/>
      <c r="G118" s="381"/>
      <c r="H118" s="381"/>
      <c r="I118" s="381"/>
      <c r="J118" s="381"/>
      <c r="K118" s="381"/>
      <c r="L118" s="381"/>
      <c r="M118" s="381"/>
      <c r="N118" s="381"/>
      <c r="O118" s="381"/>
      <c r="P118" s="381"/>
      <c r="Q118" s="246"/>
      <c r="R118" s="234"/>
    </row>
    <row r="119" spans="1:19" s="10" customFormat="1" x14ac:dyDescent="0.2">
      <c r="A119" s="200">
        <f>ROW()</f>
        <v>119</v>
      </c>
      <c r="B119" s="65"/>
      <c r="C119" s="65"/>
      <c r="D119" s="65"/>
      <c r="E119" s="65"/>
      <c r="F119" s="65"/>
      <c r="G119" s="65"/>
      <c r="H119" s="65"/>
      <c r="I119" s="65"/>
      <c r="J119" s="65"/>
      <c r="K119" s="65"/>
      <c r="L119" s="40"/>
      <c r="M119" s="40"/>
      <c r="N119" s="40"/>
      <c r="O119" s="40"/>
      <c r="P119" s="40"/>
      <c r="Q119" s="236" t="s">
        <v>547</v>
      </c>
      <c r="R119" s="234"/>
      <c r="S119"/>
    </row>
    <row r="120" spans="1:19" s="11" customFormat="1" x14ac:dyDescent="0.2">
      <c r="A120"/>
      <c r="B120"/>
      <c r="C120"/>
      <c r="D120"/>
      <c r="E120"/>
      <c r="F120"/>
      <c r="G120"/>
      <c r="H120"/>
      <c r="I120"/>
      <c r="J120"/>
      <c r="K120"/>
      <c r="L120"/>
      <c r="M120"/>
      <c r="N120"/>
      <c r="O120"/>
      <c r="P120"/>
      <c r="Q120"/>
      <c r="R120"/>
      <c r="S120"/>
    </row>
    <row r="121" spans="1:19" s="1" customFormat="1" x14ac:dyDescent="0.2">
      <c r="A121"/>
      <c r="B121"/>
      <c r="C121"/>
      <c r="D121"/>
      <c r="E121"/>
      <c r="F121"/>
      <c r="G121"/>
      <c r="H121"/>
      <c r="I121"/>
      <c r="J121"/>
      <c r="K121"/>
      <c r="L121"/>
      <c r="M121"/>
      <c r="N121"/>
      <c r="O121"/>
      <c r="P121"/>
      <c r="Q121"/>
      <c r="R121"/>
      <c r="S121"/>
    </row>
    <row r="122" spans="1:19" s="1" customFormat="1" x14ac:dyDescent="0.2">
      <c r="A122"/>
      <c r="B122"/>
      <c r="C122"/>
      <c r="D122"/>
      <c r="E122"/>
      <c r="F122"/>
      <c r="G122"/>
      <c r="H122"/>
      <c r="I122"/>
      <c r="J122"/>
      <c r="K122"/>
      <c r="L122"/>
      <c r="M122"/>
      <c r="N122"/>
      <c r="O122"/>
      <c r="P122"/>
      <c r="Q122"/>
      <c r="R122"/>
      <c r="S122"/>
    </row>
    <row r="123" spans="1:19" s="1" customFormat="1" x14ac:dyDescent="0.2">
      <c r="A123"/>
      <c r="B123"/>
      <c r="C123"/>
      <c r="D123"/>
      <c r="E123"/>
      <c r="F123"/>
      <c r="G123"/>
      <c r="H123"/>
      <c r="I123"/>
      <c r="J123"/>
      <c r="K123"/>
      <c r="L123"/>
      <c r="M123"/>
      <c r="N123"/>
      <c r="O123"/>
      <c r="P123"/>
      <c r="Q123"/>
      <c r="R123"/>
      <c r="S123"/>
    </row>
    <row r="124" spans="1:19" s="1" customFormat="1" x14ac:dyDescent="0.2">
      <c r="A124"/>
      <c r="B124"/>
      <c r="C124"/>
      <c r="D124"/>
      <c r="E124"/>
      <c r="F124"/>
      <c r="G124"/>
      <c r="H124"/>
      <c r="I124"/>
      <c r="J124"/>
      <c r="K124"/>
      <c r="L124"/>
      <c r="M124"/>
      <c r="N124"/>
      <c r="O124"/>
      <c r="P124"/>
      <c r="Q124"/>
      <c r="R124"/>
      <c r="S124"/>
    </row>
    <row r="125" spans="1:19" s="1" customFormat="1" x14ac:dyDescent="0.2">
      <c r="A125"/>
      <c r="B125"/>
      <c r="C125"/>
      <c r="D125"/>
      <c r="E125"/>
      <c r="F125"/>
      <c r="G125"/>
      <c r="H125"/>
      <c r="I125"/>
      <c r="J125"/>
      <c r="K125"/>
      <c r="L125"/>
      <c r="M125"/>
      <c r="N125"/>
      <c r="O125"/>
      <c r="P125"/>
      <c r="Q125"/>
      <c r="R125"/>
      <c r="S125"/>
    </row>
    <row r="126" spans="1:19" s="1" customFormat="1" x14ac:dyDescent="0.2">
      <c r="A126"/>
      <c r="B126"/>
      <c r="C126"/>
      <c r="D126"/>
      <c r="E126"/>
      <c r="F126"/>
      <c r="G126"/>
      <c r="H126"/>
      <c r="I126"/>
      <c r="J126"/>
      <c r="K126"/>
      <c r="L126"/>
      <c r="M126"/>
      <c r="N126"/>
      <c r="O126"/>
      <c r="P126"/>
      <c r="Q126"/>
      <c r="R126"/>
      <c r="S126"/>
    </row>
    <row r="127" spans="1:19" s="1" customFormat="1" x14ac:dyDescent="0.2">
      <c r="A127"/>
      <c r="B127"/>
      <c r="C127"/>
      <c r="D127"/>
      <c r="E127"/>
      <c r="F127"/>
      <c r="G127"/>
      <c r="H127"/>
      <c r="I127"/>
      <c r="J127"/>
      <c r="K127"/>
      <c r="L127"/>
      <c r="M127"/>
      <c r="N127"/>
      <c r="O127"/>
      <c r="P127"/>
      <c r="Q127"/>
      <c r="R127"/>
      <c r="S127"/>
    </row>
    <row r="128" spans="1:19" s="1" customFormat="1" x14ac:dyDescent="0.2">
      <c r="A128"/>
      <c r="B128"/>
      <c r="C128"/>
      <c r="D128"/>
      <c r="E128"/>
      <c r="F128"/>
      <c r="G128"/>
      <c r="H128"/>
      <c r="I128"/>
      <c r="J128"/>
      <c r="K128"/>
      <c r="L128"/>
      <c r="M128"/>
      <c r="N128"/>
      <c r="O128"/>
      <c r="P128"/>
      <c r="Q128"/>
      <c r="R128"/>
      <c r="S128"/>
    </row>
    <row r="129" spans="1:19" s="1" customFormat="1" x14ac:dyDescent="0.2">
      <c r="A129"/>
      <c r="B129"/>
      <c r="C129"/>
      <c r="D129"/>
      <c r="E129"/>
      <c r="F129"/>
      <c r="G129"/>
      <c r="H129"/>
      <c r="I129"/>
      <c r="J129"/>
      <c r="K129"/>
      <c r="L129"/>
      <c r="M129"/>
      <c r="N129"/>
      <c r="O129"/>
      <c r="P129"/>
      <c r="Q129"/>
      <c r="R129"/>
      <c r="S129"/>
    </row>
  </sheetData>
  <sheetProtection formatColumns="0" formatRows="0"/>
  <mergeCells count="23">
    <mergeCell ref="L68:P68"/>
    <mergeCell ref="L69:P69"/>
    <mergeCell ref="G76:H76"/>
    <mergeCell ref="G77:H77"/>
    <mergeCell ref="I76:J76"/>
    <mergeCell ref="I77:J77"/>
    <mergeCell ref="F2:J2"/>
    <mergeCell ref="F3:J3"/>
    <mergeCell ref="C44:J64"/>
    <mergeCell ref="G75:H75"/>
    <mergeCell ref="C76:D76"/>
    <mergeCell ref="I75:J75"/>
    <mergeCell ref="C75:D75"/>
    <mergeCell ref="C98:P118"/>
    <mergeCell ref="C74:O74"/>
    <mergeCell ref="C78:D78"/>
    <mergeCell ref="K75:L75"/>
    <mergeCell ref="K76:L76"/>
    <mergeCell ref="K78:L78"/>
    <mergeCell ref="G78:H78"/>
    <mergeCell ref="I78:J78"/>
    <mergeCell ref="K77:L77"/>
    <mergeCell ref="C77:D77"/>
  </mergeCells>
  <phoneticPr fontId="4" type="noConversion"/>
  <dataValidations count="8">
    <dataValidation allowBlank="1" showInputMessage="1" promptTitle="Short text entry cell" prompt=" " sqref="C78:D78"/>
    <dataValidation type="decimal" allowBlank="1" showInputMessage="1" showErrorMessage="1" errorTitle="Attribution rate" error="Percentages between 0% and 100% are accepted" promptTitle="Attribution rate" prompt="Please enter a value between 0% and 100%" sqref="O83">
      <formula1>0</formula1>
      <formula2>1</formula2>
    </dataValidation>
    <dataValidation type="decimal" allowBlank="1" showInputMessage="1" showErrorMessage="1" errorTitle="Coupon rate" error="Percentages between 0% and 100% are accepted" promptTitle="Coupon rate" prompt="Please enter a value between 0% and 100%" sqref="I76:I78">
      <formula1>0</formula1>
      <formula2>1</formula2>
    </dataValidation>
    <dataValidation type="date" allowBlank="1" showInputMessage="1" showErrorMessage="1" errorTitle="Issue date" error="Dates between 1/1/980 and 31/12/2100 are accepted" promptTitle="Issue date" prompt="Please enter a date that can be expressed in the d/m/yyyy format" sqref="E76:E78">
      <formula1>29221</formula1>
      <formula2>73415</formula2>
    </dataValidation>
    <dataValidation type="date" allowBlank="1" showInputMessage="1" showErrorMessage="1" errorTitle="Pricing date" error="Dates between 1/1/980 and 31/12/2100 are accepted" promptTitle="Pricing date" prompt="Please enter a date that can be expressed in the d/m/yyyy format" sqref="F76:F78">
      <formula1>29221</formula1>
      <formula2>73415</formula2>
    </dataValidation>
    <dataValidation allowBlank="1" showInputMessage="1" promptTitle="Short text entry cell" prompt=" " sqref="D8:D11 C76:D77"/>
    <dataValidation type="custom" allowBlank="1" showInputMessage="1" showErrorMessage="1" errorTitle="Thousands of dollars" error="Numeric values are accepted" promptTitle="Thousands of dollars" sqref="H8:H13 H16:H17 H21:H23 K76:O78 F88:F89 H93 H96">
      <formula1>ISNUMBER(F8)</formula1>
    </dataValidation>
    <dataValidation type="custom" allowBlank="1" showInputMessage="1" showErrorMessage="1" errorTitle="Number of years" error="Numeric values are accepted" promptTitle="Number of years" sqref="G76:H78">
      <formula1>ISNUMBER(G76)</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rowBreaks count="1" manualBreakCount="1">
    <brk id="6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5"/>
    <pageSetUpPr fitToPage="1"/>
  </sheetPr>
  <dimension ref="A1:S59"/>
  <sheetViews>
    <sheetView showGridLines="0" view="pageBreakPreview" topLeftCell="A70" zoomScaleNormal="100" zoomScaleSheetLayoutView="100" workbookViewId="0"/>
  </sheetViews>
  <sheetFormatPr defaultRowHeight="12.75" x14ac:dyDescent="0.2"/>
  <cols>
    <col min="1" max="1" width="3.7109375" customWidth="1"/>
    <col min="2" max="2" width="9.85546875" customWidth="1"/>
    <col min="3" max="3" width="53.85546875" customWidth="1"/>
    <col min="4" max="4" width="15.85546875" customWidth="1"/>
    <col min="5" max="5" width="15.5703125" customWidth="1"/>
    <col min="6" max="6" width="0.5703125" customWidth="1"/>
    <col min="7" max="7" width="15.5703125" customWidth="1"/>
    <col min="8" max="8" width="2.7109375" customWidth="1"/>
  </cols>
  <sheetData>
    <row r="1" spans="1:19" s="10" customFormat="1" ht="12.75" customHeight="1" x14ac:dyDescent="0.2">
      <c r="A1" s="15"/>
      <c r="B1" s="16"/>
      <c r="C1" s="16"/>
      <c r="D1" s="16"/>
      <c r="E1" s="16"/>
      <c r="F1" s="16"/>
      <c r="G1" s="16"/>
      <c r="H1" s="233"/>
      <c r="I1" s="234"/>
      <c r="J1"/>
      <c r="K1"/>
      <c r="L1"/>
      <c r="M1"/>
      <c r="N1"/>
      <c r="O1"/>
      <c r="P1"/>
      <c r="Q1"/>
      <c r="R1"/>
      <c r="S1"/>
    </row>
    <row r="2" spans="1:19" s="10" customFormat="1" ht="16.5" customHeight="1" x14ac:dyDescent="0.25">
      <c r="A2" s="18"/>
      <c r="B2" s="19"/>
      <c r="C2" s="177" t="s">
        <v>191</v>
      </c>
      <c r="D2" s="395" t="str">
        <f>IF(NOT(ISBLANK('Annual CoverSheet'!$C$8)),'Annual CoverSheet'!$C$8,"")</f>
        <v>Airport Company</v>
      </c>
      <c r="E2" s="396"/>
      <c r="F2" s="396"/>
      <c r="G2" s="396"/>
      <c r="H2" s="243"/>
      <c r="I2" s="234"/>
      <c r="J2"/>
      <c r="K2"/>
      <c r="L2"/>
      <c r="M2"/>
      <c r="N2"/>
      <c r="O2"/>
      <c r="P2"/>
      <c r="Q2"/>
      <c r="R2"/>
      <c r="S2"/>
    </row>
    <row r="3" spans="1:19" s="10" customFormat="1" ht="16.5" customHeight="1" x14ac:dyDescent="0.25">
      <c r="A3" s="18"/>
      <c r="B3" s="19"/>
      <c r="C3" s="177" t="s">
        <v>192</v>
      </c>
      <c r="D3" s="397">
        <f>IF(ISNUMBER('Annual CoverSheet'!$C$12),'Annual CoverSheet'!$C$12,"")</f>
        <v>40633</v>
      </c>
      <c r="E3" s="398"/>
      <c r="F3" s="398"/>
      <c r="G3" s="398"/>
      <c r="H3" s="243"/>
      <c r="I3" s="234"/>
      <c r="J3"/>
      <c r="K3"/>
      <c r="L3"/>
      <c r="M3"/>
      <c r="N3"/>
      <c r="O3"/>
      <c r="P3"/>
      <c r="Q3"/>
      <c r="R3"/>
      <c r="S3"/>
    </row>
    <row r="4" spans="1:19" s="10" customFormat="1" ht="20.25" customHeight="1" x14ac:dyDescent="0.25">
      <c r="A4" s="165" t="s">
        <v>440</v>
      </c>
      <c r="B4" s="19"/>
      <c r="C4" s="19"/>
      <c r="D4" s="19"/>
      <c r="E4" s="19"/>
      <c r="F4" s="19"/>
      <c r="G4" s="19"/>
      <c r="H4" s="191"/>
      <c r="I4" s="234"/>
      <c r="J4"/>
      <c r="K4"/>
      <c r="L4"/>
      <c r="M4"/>
      <c r="N4"/>
      <c r="O4"/>
      <c r="P4"/>
      <c r="Q4"/>
      <c r="R4"/>
      <c r="S4"/>
    </row>
    <row r="5" spans="1:19" s="10" customFormat="1" x14ac:dyDescent="0.2">
      <c r="A5" s="198" t="s">
        <v>589</v>
      </c>
      <c r="B5" s="22" t="s">
        <v>686</v>
      </c>
      <c r="C5" s="19"/>
      <c r="D5" s="19"/>
      <c r="E5" s="19"/>
      <c r="F5" s="19"/>
      <c r="G5" s="19"/>
      <c r="H5" s="191"/>
      <c r="I5" s="234"/>
      <c r="J5"/>
      <c r="K5"/>
      <c r="L5"/>
      <c r="M5"/>
      <c r="N5"/>
      <c r="O5"/>
      <c r="P5"/>
      <c r="Q5"/>
      <c r="R5"/>
      <c r="S5"/>
    </row>
    <row r="6" spans="1:19" ht="24.95" customHeight="1" x14ac:dyDescent="0.25">
      <c r="A6" s="199">
        <f>ROW()</f>
        <v>6</v>
      </c>
      <c r="B6" s="181" t="s">
        <v>513</v>
      </c>
      <c r="C6" s="24"/>
      <c r="D6" s="24"/>
      <c r="E6" s="24"/>
      <c r="F6" s="23"/>
      <c r="G6" s="28" t="s">
        <v>257</v>
      </c>
      <c r="H6" s="235"/>
      <c r="I6" s="234"/>
    </row>
    <row r="7" spans="1:19" ht="15" customHeight="1" x14ac:dyDescent="0.2">
      <c r="A7" s="199">
        <f>ROW()</f>
        <v>7</v>
      </c>
      <c r="B7" s="24"/>
      <c r="C7" s="37" t="s">
        <v>398</v>
      </c>
      <c r="D7" s="37"/>
      <c r="E7" s="24"/>
      <c r="F7" s="23"/>
      <c r="G7" s="33">
        <f>'S2.Regulatory Profit Statement'!J38</f>
        <v>0</v>
      </c>
      <c r="H7" s="235"/>
      <c r="I7" s="234"/>
    </row>
    <row r="8" spans="1:19" x14ac:dyDescent="0.2">
      <c r="A8" s="199">
        <f>ROW()</f>
        <v>8</v>
      </c>
      <c r="B8" s="24"/>
      <c r="C8" s="24"/>
      <c r="D8" s="24"/>
      <c r="E8" s="24"/>
      <c r="F8" s="23"/>
      <c r="G8" s="24"/>
      <c r="H8" s="235"/>
      <c r="I8" s="234"/>
    </row>
    <row r="9" spans="1:19" ht="15" customHeight="1" x14ac:dyDescent="0.2">
      <c r="A9" s="199">
        <f>ROW()</f>
        <v>9</v>
      </c>
      <c r="B9" s="31" t="s">
        <v>259</v>
      </c>
      <c r="C9" s="43" t="s">
        <v>378</v>
      </c>
      <c r="D9" s="43"/>
      <c r="E9" s="127">
        <f>'S4.RAB Roll-Forward'!N10</f>
        <v>0</v>
      </c>
      <c r="F9" s="23"/>
      <c r="G9" s="24"/>
      <c r="H9" s="235"/>
      <c r="I9" s="234"/>
    </row>
    <row r="10" spans="1:19" ht="15" customHeight="1" x14ac:dyDescent="0.2">
      <c r="A10" s="199">
        <f>ROW()</f>
        <v>10</v>
      </c>
      <c r="B10" s="24"/>
      <c r="C10" s="43" t="s">
        <v>379</v>
      </c>
      <c r="D10" s="43"/>
      <c r="E10" s="306"/>
      <c r="F10" s="46"/>
      <c r="G10" s="24" t="s">
        <v>301</v>
      </c>
      <c r="H10" s="235"/>
      <c r="I10" s="234"/>
    </row>
    <row r="11" spans="1:19" ht="15" customHeight="1" thickBot="1" x14ac:dyDescent="0.25">
      <c r="A11" s="199">
        <f>ROW()</f>
        <v>11</v>
      </c>
      <c r="B11" s="24"/>
      <c r="C11" s="43" t="s">
        <v>380</v>
      </c>
      <c r="D11" s="43"/>
      <c r="E11" s="307"/>
      <c r="F11" s="23"/>
      <c r="G11" s="24" t="s">
        <v>301</v>
      </c>
      <c r="H11" s="235"/>
      <c r="I11" s="234"/>
    </row>
    <row r="12" spans="1:19" ht="15" customHeight="1" thickBot="1" x14ac:dyDescent="0.25">
      <c r="A12" s="199">
        <f>ROW()</f>
        <v>12</v>
      </c>
      <c r="B12" s="24"/>
      <c r="C12" s="24"/>
      <c r="D12" s="24"/>
      <c r="E12" s="24"/>
      <c r="F12" s="23"/>
      <c r="G12" s="35">
        <f>SUM(E9:E11)</f>
        <v>0</v>
      </c>
      <c r="H12" s="235"/>
      <c r="I12" s="234"/>
    </row>
    <row r="13" spans="1:19" x14ac:dyDescent="0.2">
      <c r="A13" s="199">
        <f>ROW()</f>
        <v>13</v>
      </c>
      <c r="B13" s="24"/>
      <c r="C13" s="24"/>
      <c r="D13" s="24"/>
      <c r="E13" s="24"/>
      <c r="F13" s="23"/>
      <c r="G13" s="24"/>
      <c r="H13" s="235"/>
      <c r="I13" s="234"/>
    </row>
    <row r="14" spans="1:19" ht="15" customHeight="1" x14ac:dyDescent="0.2">
      <c r="A14" s="199">
        <f>ROW()</f>
        <v>14</v>
      </c>
      <c r="B14" s="31" t="s">
        <v>258</v>
      </c>
      <c r="C14" s="43" t="s">
        <v>297</v>
      </c>
      <c r="D14" s="43"/>
      <c r="E14" s="128">
        <f>'S2.Regulatory Profit Statement'!J32</f>
        <v>0</v>
      </c>
      <c r="F14" s="23"/>
      <c r="G14" s="24"/>
      <c r="H14" s="235"/>
      <c r="I14" s="234"/>
    </row>
    <row r="15" spans="1:19" ht="15" customHeight="1" x14ac:dyDescent="0.2">
      <c r="A15" s="199">
        <f>ROW()</f>
        <v>15</v>
      </c>
      <c r="B15" s="24"/>
      <c r="C15" s="43" t="s">
        <v>381</v>
      </c>
      <c r="D15" s="43"/>
      <c r="E15" s="128">
        <f>E49</f>
        <v>0</v>
      </c>
      <c r="F15" s="23"/>
      <c r="G15" s="24"/>
      <c r="H15" s="235"/>
      <c r="I15" s="234"/>
    </row>
    <row r="16" spans="1:19" ht="15" customHeight="1" x14ac:dyDescent="0.2">
      <c r="A16" s="199">
        <f>ROW()</f>
        <v>16</v>
      </c>
      <c r="B16" s="24"/>
      <c r="C16" s="43" t="s">
        <v>100</v>
      </c>
      <c r="D16" s="43"/>
      <c r="E16" s="128">
        <f>'S1.ROI Disclosure'!J60</f>
        <v>0</v>
      </c>
      <c r="F16" s="23"/>
      <c r="G16" s="24"/>
      <c r="H16" s="235"/>
      <c r="I16" s="234"/>
    </row>
    <row r="17" spans="1:9" ht="15" customHeight="1" x14ac:dyDescent="0.2">
      <c r="A17" s="199">
        <f>ROW()</f>
        <v>17</v>
      </c>
      <c r="B17" s="24"/>
      <c r="C17" s="43" t="s">
        <v>382</v>
      </c>
      <c r="D17" s="43"/>
      <c r="E17" s="36"/>
      <c r="F17" s="23"/>
      <c r="G17" s="24" t="s">
        <v>301</v>
      </c>
      <c r="H17" s="235"/>
      <c r="I17" s="234"/>
    </row>
    <row r="18" spans="1:9" ht="15" customHeight="1" thickBot="1" x14ac:dyDescent="0.25">
      <c r="A18" s="199">
        <f>ROW()</f>
        <v>18</v>
      </c>
      <c r="B18" s="24"/>
      <c r="C18" s="43" t="s">
        <v>383</v>
      </c>
      <c r="D18" s="43"/>
      <c r="E18" s="36"/>
      <c r="F18" s="23"/>
      <c r="G18" s="24" t="s">
        <v>301</v>
      </c>
      <c r="H18" s="235"/>
      <c r="I18" s="234"/>
    </row>
    <row r="19" spans="1:9" ht="15" customHeight="1" thickBot="1" x14ac:dyDescent="0.25">
      <c r="A19" s="199">
        <f>ROW()</f>
        <v>19</v>
      </c>
      <c r="B19" s="24"/>
      <c r="C19" s="24"/>
      <c r="D19" s="24"/>
      <c r="E19" s="24"/>
      <c r="F19" s="23"/>
      <c r="G19" s="35">
        <f>SUM(E14:E18)</f>
        <v>0</v>
      </c>
      <c r="H19" s="235"/>
      <c r="I19" s="234"/>
    </row>
    <row r="20" spans="1:9" ht="13.5" thickBot="1" x14ac:dyDescent="0.25">
      <c r="A20" s="199">
        <f>ROW()</f>
        <v>20</v>
      </c>
      <c r="B20" s="24"/>
      <c r="C20" s="24"/>
      <c r="D20" s="24"/>
      <c r="E20" s="24"/>
      <c r="F20" s="23"/>
      <c r="G20" s="24"/>
      <c r="H20" s="235"/>
      <c r="I20" s="234"/>
    </row>
    <row r="21" spans="1:9" ht="15" customHeight="1" thickBot="1" x14ac:dyDescent="0.25">
      <c r="A21" s="199">
        <f>ROW()</f>
        <v>21</v>
      </c>
      <c r="B21" s="24"/>
      <c r="C21" s="24" t="s">
        <v>302</v>
      </c>
      <c r="D21" s="24"/>
      <c r="E21" s="24"/>
      <c r="F21" s="23"/>
      <c r="G21" s="35">
        <f>G7+G12-G19</f>
        <v>0</v>
      </c>
      <c r="H21" s="235"/>
      <c r="I21" s="234"/>
    </row>
    <row r="22" spans="1:9" x14ac:dyDescent="0.2">
      <c r="A22" s="199">
        <f>ROW()</f>
        <v>22</v>
      </c>
      <c r="B22" s="24"/>
      <c r="C22" s="24"/>
      <c r="D22" s="24"/>
      <c r="E22" s="24"/>
      <c r="F22" s="23"/>
      <c r="G22" s="24"/>
      <c r="H22" s="235"/>
      <c r="I22" s="234"/>
    </row>
    <row r="23" spans="1:9" ht="15" customHeight="1" thickBot="1" x14ac:dyDescent="0.25">
      <c r="A23" s="199">
        <f>ROW()</f>
        <v>23</v>
      </c>
      <c r="B23" s="31" t="s">
        <v>258</v>
      </c>
      <c r="C23" s="43" t="s">
        <v>384</v>
      </c>
      <c r="D23" s="43"/>
      <c r="E23" s="36"/>
      <c r="F23" s="23"/>
      <c r="G23" s="24"/>
      <c r="H23" s="235" t="s">
        <v>303</v>
      </c>
      <c r="I23" s="234"/>
    </row>
    <row r="24" spans="1:9" ht="15" customHeight="1" thickBot="1" x14ac:dyDescent="0.25">
      <c r="A24" s="199">
        <f>ROW()</f>
        <v>24</v>
      </c>
      <c r="B24" s="24"/>
      <c r="C24" s="43" t="s">
        <v>385</v>
      </c>
      <c r="D24" s="43"/>
      <c r="E24" s="24"/>
      <c r="F24" s="23"/>
      <c r="G24" s="35">
        <f>IF(G21&lt;0,0,MAX(G21-E23,0))</f>
        <v>0</v>
      </c>
      <c r="H24" s="235" t="s">
        <v>303</v>
      </c>
      <c r="I24" s="234"/>
    </row>
    <row r="25" spans="1:9" x14ac:dyDescent="0.2">
      <c r="A25" s="199">
        <f>ROW()</f>
        <v>25</v>
      </c>
      <c r="B25" s="24"/>
      <c r="C25" s="24"/>
      <c r="D25" s="24"/>
      <c r="E25" s="24"/>
      <c r="F25" s="23"/>
      <c r="G25" s="24"/>
      <c r="H25" s="235"/>
      <c r="I25" s="234"/>
    </row>
    <row r="26" spans="1:9" ht="15" customHeight="1" thickBot="1" x14ac:dyDescent="0.25">
      <c r="A26" s="199">
        <f>ROW()</f>
        <v>26</v>
      </c>
      <c r="B26" s="24"/>
      <c r="C26" s="43" t="s">
        <v>542</v>
      </c>
      <c r="D26" s="43"/>
      <c r="E26" s="129"/>
      <c r="F26" s="23"/>
      <c r="G26" s="24"/>
      <c r="H26" s="235"/>
      <c r="I26" s="234"/>
    </row>
    <row r="27" spans="1:9" ht="15" customHeight="1" thickBot="1" x14ac:dyDescent="0.25">
      <c r="A27" s="199">
        <f>ROW()</f>
        <v>27</v>
      </c>
      <c r="B27" s="24"/>
      <c r="C27" s="24" t="s">
        <v>314</v>
      </c>
      <c r="D27" s="24"/>
      <c r="E27" s="24"/>
      <c r="F27" s="23"/>
      <c r="G27" s="35">
        <f>IF(G24&lt;0,0,G24*E26)</f>
        <v>0</v>
      </c>
      <c r="H27" s="235" t="s">
        <v>303</v>
      </c>
      <c r="I27" s="234"/>
    </row>
    <row r="28" spans="1:9" ht="30" customHeight="1" x14ac:dyDescent="0.2">
      <c r="A28" s="199">
        <f>ROW()</f>
        <v>28</v>
      </c>
      <c r="B28" s="61" t="s">
        <v>304</v>
      </c>
      <c r="C28" s="24"/>
      <c r="D28" s="24"/>
      <c r="E28" s="24"/>
      <c r="F28" s="23"/>
      <c r="G28" s="24"/>
      <c r="H28" s="235"/>
      <c r="I28" s="234"/>
    </row>
    <row r="29" spans="1:9" ht="24.95" customHeight="1" x14ac:dyDescent="0.25">
      <c r="A29" s="199">
        <f>ROW()</f>
        <v>29</v>
      </c>
      <c r="B29" s="181" t="s">
        <v>512</v>
      </c>
      <c r="C29" s="23"/>
      <c r="D29" s="23"/>
      <c r="E29" s="23"/>
      <c r="F29" s="23"/>
      <c r="G29" s="23"/>
      <c r="H29" s="241"/>
      <c r="I29" s="234"/>
    </row>
    <row r="30" spans="1:9" ht="30" customHeight="1" x14ac:dyDescent="0.25">
      <c r="A30" s="199">
        <f>ROW()</f>
        <v>30</v>
      </c>
      <c r="B30" s="183" t="s">
        <v>514</v>
      </c>
      <c r="C30" s="24"/>
      <c r="D30" s="24"/>
      <c r="E30" s="24"/>
      <c r="F30" s="23"/>
      <c r="G30" s="24"/>
      <c r="H30" s="241"/>
      <c r="I30" s="234"/>
    </row>
    <row r="31" spans="1:9" x14ac:dyDescent="0.2">
      <c r="A31" s="199">
        <f>ROW()</f>
        <v>31</v>
      </c>
      <c r="B31" s="24"/>
      <c r="C31" s="407" t="s">
        <v>71</v>
      </c>
      <c r="D31" s="407"/>
      <c r="E31" s="407"/>
      <c r="F31" s="407"/>
      <c r="G31" s="407"/>
      <c r="H31" s="235"/>
      <c r="I31" s="234"/>
    </row>
    <row r="32" spans="1:9" x14ac:dyDescent="0.2">
      <c r="A32" s="199">
        <f>ROW()</f>
        <v>32</v>
      </c>
      <c r="B32" s="24"/>
      <c r="C32" s="407"/>
      <c r="D32" s="408"/>
      <c r="E32" s="408"/>
      <c r="F32" s="408"/>
      <c r="G32" s="408"/>
      <c r="H32" s="235"/>
      <c r="I32" s="234"/>
    </row>
    <row r="33" spans="1:9" ht="15" customHeight="1" x14ac:dyDescent="0.2">
      <c r="A33" s="199">
        <f>ROW()</f>
        <v>33</v>
      </c>
      <c r="B33" s="24"/>
      <c r="C33" s="381"/>
      <c r="D33" s="381"/>
      <c r="E33" s="381"/>
      <c r="F33" s="381"/>
      <c r="G33" s="381"/>
      <c r="H33" s="237"/>
      <c r="I33" s="234"/>
    </row>
    <row r="34" spans="1:9" ht="15" customHeight="1" x14ac:dyDescent="0.2">
      <c r="A34" s="199">
        <f>ROW()</f>
        <v>34</v>
      </c>
      <c r="B34" s="24"/>
      <c r="C34" s="381"/>
      <c r="D34" s="381"/>
      <c r="E34" s="381"/>
      <c r="F34" s="381"/>
      <c r="G34" s="381"/>
      <c r="H34" s="237"/>
      <c r="I34" s="234"/>
    </row>
    <row r="35" spans="1:9" ht="15" customHeight="1" x14ac:dyDescent="0.2">
      <c r="A35" s="199">
        <f>ROW()</f>
        <v>35</v>
      </c>
      <c r="B35" s="24"/>
      <c r="C35" s="381"/>
      <c r="D35" s="381"/>
      <c r="E35" s="381"/>
      <c r="F35" s="381"/>
      <c r="G35" s="381"/>
      <c r="H35" s="237"/>
      <c r="I35" s="234"/>
    </row>
    <row r="36" spans="1:9" ht="15" customHeight="1" x14ac:dyDescent="0.2">
      <c r="A36" s="199">
        <f>ROW()</f>
        <v>36</v>
      </c>
      <c r="B36" s="24"/>
      <c r="C36" s="381"/>
      <c r="D36" s="381"/>
      <c r="E36" s="381"/>
      <c r="F36" s="381"/>
      <c r="G36" s="381"/>
      <c r="H36" s="237"/>
      <c r="I36" s="234"/>
    </row>
    <row r="37" spans="1:9" ht="15" customHeight="1" x14ac:dyDescent="0.2">
      <c r="A37" s="199">
        <f>ROW()</f>
        <v>37</v>
      </c>
      <c r="B37" s="24"/>
      <c r="C37" s="381"/>
      <c r="D37" s="381"/>
      <c r="E37" s="381"/>
      <c r="F37" s="381"/>
      <c r="G37" s="381"/>
      <c r="H37" s="237"/>
      <c r="I37" s="234"/>
    </row>
    <row r="38" spans="1:9" ht="15" customHeight="1" x14ac:dyDescent="0.2">
      <c r="A38" s="199">
        <f>ROW()</f>
        <v>38</v>
      </c>
      <c r="B38" s="24"/>
      <c r="C38" s="381"/>
      <c r="D38" s="381"/>
      <c r="E38" s="381"/>
      <c r="F38" s="381"/>
      <c r="G38" s="381"/>
      <c r="H38" s="237"/>
      <c r="I38" s="234"/>
    </row>
    <row r="39" spans="1:9" ht="15" customHeight="1" x14ac:dyDescent="0.2">
      <c r="A39" s="199">
        <f>ROW()</f>
        <v>39</v>
      </c>
      <c r="B39" s="24"/>
      <c r="C39" s="381"/>
      <c r="D39" s="381"/>
      <c r="E39" s="381"/>
      <c r="F39" s="381"/>
      <c r="G39" s="381"/>
      <c r="H39" s="237"/>
      <c r="I39" s="234"/>
    </row>
    <row r="40" spans="1:9" ht="15" customHeight="1" x14ac:dyDescent="0.2">
      <c r="A40" s="199">
        <f>ROW()</f>
        <v>40</v>
      </c>
      <c r="B40" s="24"/>
      <c r="C40" s="381"/>
      <c r="D40" s="381"/>
      <c r="E40" s="381"/>
      <c r="F40" s="381"/>
      <c r="G40" s="381"/>
      <c r="H40" s="237"/>
      <c r="I40" s="234"/>
    </row>
    <row r="41" spans="1:9" ht="15" customHeight="1" x14ac:dyDescent="0.2">
      <c r="A41" s="199">
        <f>ROW()</f>
        <v>41</v>
      </c>
      <c r="B41" s="24"/>
      <c r="C41" s="381"/>
      <c r="D41" s="381"/>
      <c r="E41" s="381"/>
      <c r="F41" s="381"/>
      <c r="G41" s="381"/>
      <c r="H41" s="237"/>
      <c r="I41" s="234"/>
    </row>
    <row r="42" spans="1:9" ht="15" customHeight="1" x14ac:dyDescent="0.2">
      <c r="A42" s="199">
        <f>ROW()</f>
        <v>42</v>
      </c>
      <c r="B42" s="24"/>
      <c r="C42" s="381"/>
      <c r="D42" s="381"/>
      <c r="E42" s="381"/>
      <c r="F42" s="381"/>
      <c r="G42" s="381"/>
      <c r="H42" s="237"/>
      <c r="I42" s="234"/>
    </row>
    <row r="43" spans="1:9" ht="30" customHeight="1" x14ac:dyDescent="0.25">
      <c r="A43" s="199">
        <f>ROW()</f>
        <v>43</v>
      </c>
      <c r="B43" s="183" t="s">
        <v>515</v>
      </c>
      <c r="C43" s="24"/>
      <c r="D43" s="24"/>
      <c r="E43" s="24"/>
      <c r="F43" s="23"/>
      <c r="G43" s="24"/>
      <c r="H43" s="235"/>
      <c r="I43" s="234"/>
    </row>
    <row r="44" spans="1:9" x14ac:dyDescent="0.2">
      <c r="A44" s="199">
        <f>ROW()</f>
        <v>44</v>
      </c>
      <c r="B44" s="24"/>
      <c r="C44" s="24"/>
      <c r="D44" s="24"/>
      <c r="E44" s="28" t="s">
        <v>257</v>
      </c>
      <c r="F44" s="27"/>
      <c r="G44" s="24"/>
      <c r="H44" s="235"/>
      <c r="I44" s="234"/>
    </row>
    <row r="45" spans="1:9" ht="15" customHeight="1" x14ac:dyDescent="0.2">
      <c r="A45" s="199">
        <f>ROW()</f>
        <v>45</v>
      </c>
      <c r="B45" s="24"/>
      <c r="C45" s="24" t="s">
        <v>305</v>
      </c>
      <c r="D45" s="24"/>
      <c r="E45" s="36"/>
      <c r="F45" s="23"/>
      <c r="G45" s="24"/>
      <c r="H45" s="235"/>
      <c r="I45" s="234"/>
    </row>
    <row r="46" spans="1:9" ht="15" customHeight="1" x14ac:dyDescent="0.2">
      <c r="A46" s="199">
        <f>ROW()</f>
        <v>46</v>
      </c>
      <c r="B46" s="31" t="s">
        <v>259</v>
      </c>
      <c r="C46" s="43" t="s">
        <v>479</v>
      </c>
      <c r="D46" s="43"/>
      <c r="E46" s="36"/>
      <c r="F46" s="23"/>
      <c r="G46" s="24"/>
      <c r="H46" s="235"/>
      <c r="I46" s="234"/>
    </row>
    <row r="47" spans="1:9" ht="15" customHeight="1" x14ac:dyDescent="0.2">
      <c r="A47" s="199">
        <f>ROW()</f>
        <v>47</v>
      </c>
      <c r="B47" s="31" t="s">
        <v>258</v>
      </c>
      <c r="C47" s="43" t="s">
        <v>480</v>
      </c>
      <c r="D47" s="43"/>
      <c r="E47" s="36"/>
      <c r="F47" s="23"/>
      <c r="G47" s="24"/>
      <c r="H47" s="235"/>
      <c r="I47" s="234"/>
    </row>
    <row r="48" spans="1:9" ht="15" customHeight="1" x14ac:dyDescent="0.2">
      <c r="A48" s="199">
        <f>ROW()</f>
        <v>48</v>
      </c>
      <c r="B48" s="31" t="s">
        <v>259</v>
      </c>
      <c r="C48" s="43" t="s">
        <v>481</v>
      </c>
      <c r="D48" s="43"/>
      <c r="E48" s="36"/>
      <c r="F48" s="23"/>
      <c r="G48" s="24"/>
      <c r="H48" s="235"/>
      <c r="I48" s="234"/>
    </row>
    <row r="49" spans="1:9" ht="15" customHeight="1" x14ac:dyDescent="0.2">
      <c r="A49" s="199">
        <f>ROW()</f>
        <v>49</v>
      </c>
      <c r="B49" s="31" t="s">
        <v>258</v>
      </c>
      <c r="C49" s="43" t="s">
        <v>381</v>
      </c>
      <c r="D49" s="43"/>
      <c r="E49" s="36"/>
      <c r="F49" s="23"/>
      <c r="G49" s="24"/>
      <c r="H49" s="235"/>
      <c r="I49" s="234"/>
    </row>
    <row r="50" spans="1:9" ht="15" customHeight="1" thickBot="1" x14ac:dyDescent="0.25">
      <c r="A50" s="199">
        <f>ROW()</f>
        <v>50</v>
      </c>
      <c r="B50" s="31" t="s">
        <v>259</v>
      </c>
      <c r="C50" s="43" t="s">
        <v>124</v>
      </c>
      <c r="D50" s="43"/>
      <c r="E50" s="36"/>
      <c r="F50" s="23"/>
      <c r="G50" s="28"/>
      <c r="H50" s="235"/>
      <c r="I50" s="234"/>
    </row>
    <row r="51" spans="1:9" ht="15" customHeight="1" thickBot="1" x14ac:dyDescent="0.25">
      <c r="A51" s="199">
        <f>ROW()</f>
        <v>51</v>
      </c>
      <c r="B51" s="24"/>
      <c r="C51" s="24" t="s">
        <v>107</v>
      </c>
      <c r="D51" s="24"/>
      <c r="E51" s="24"/>
      <c r="F51" s="23"/>
      <c r="G51" s="35">
        <f>E45+E46-E47+E48-E49+E50</f>
        <v>0</v>
      </c>
      <c r="H51" s="235"/>
      <c r="I51" s="234"/>
    </row>
    <row r="52" spans="1:9" ht="30" customHeight="1" x14ac:dyDescent="0.25">
      <c r="A52" s="199">
        <f>ROW()</f>
        <v>52</v>
      </c>
      <c r="B52" s="183" t="s">
        <v>516</v>
      </c>
      <c r="C52" s="24"/>
      <c r="D52" s="24"/>
      <c r="E52" s="24"/>
      <c r="F52" s="23"/>
      <c r="G52" s="24"/>
      <c r="H52" s="235"/>
      <c r="I52" s="234"/>
    </row>
    <row r="53" spans="1:9" x14ac:dyDescent="0.2">
      <c r="A53" s="199">
        <f>ROW()</f>
        <v>53</v>
      </c>
      <c r="B53" s="24"/>
      <c r="C53" s="24"/>
      <c r="D53" s="24"/>
      <c r="E53" s="28" t="s">
        <v>257</v>
      </c>
      <c r="F53" s="27"/>
      <c r="G53" s="24"/>
      <c r="H53" s="235"/>
      <c r="I53" s="234"/>
    </row>
    <row r="54" spans="1:9" ht="15" customHeight="1" x14ac:dyDescent="0.2">
      <c r="A54" s="199">
        <f>ROW()</f>
        <v>54</v>
      </c>
      <c r="B54" s="24"/>
      <c r="C54" s="24" t="s">
        <v>108</v>
      </c>
      <c r="D54" s="24"/>
      <c r="E54" s="36"/>
      <c r="F54" s="23"/>
      <c r="G54" s="24"/>
      <c r="H54" s="235"/>
      <c r="I54" s="234"/>
    </row>
    <row r="55" spans="1:9" ht="15" customHeight="1" x14ac:dyDescent="0.2">
      <c r="A55" s="199">
        <f>ROW()</f>
        <v>55</v>
      </c>
      <c r="B55" s="31" t="s">
        <v>259</v>
      </c>
      <c r="C55" s="43" t="s">
        <v>361</v>
      </c>
      <c r="D55" s="43"/>
      <c r="E55" s="33">
        <f>IF(G21&lt;0,G21,0)</f>
        <v>0</v>
      </c>
      <c r="F55" s="23"/>
      <c r="G55" s="24"/>
      <c r="H55" s="235"/>
      <c r="I55" s="234"/>
    </row>
    <row r="56" spans="1:9" ht="15" customHeight="1" x14ac:dyDescent="0.2">
      <c r="A56" s="199">
        <f>ROW()</f>
        <v>56</v>
      </c>
      <c r="B56" s="31" t="s">
        <v>258</v>
      </c>
      <c r="C56" s="43" t="s">
        <v>306</v>
      </c>
      <c r="D56" s="43"/>
      <c r="E56" s="33">
        <f>G21-G24</f>
        <v>0</v>
      </c>
      <c r="F56" s="23"/>
      <c r="G56" s="24"/>
      <c r="H56" s="235"/>
      <c r="I56" s="234"/>
    </row>
    <row r="57" spans="1:9" ht="12.75" customHeight="1" thickBot="1" x14ac:dyDescent="0.25">
      <c r="A57" s="199">
        <f>ROW()</f>
        <v>57</v>
      </c>
      <c r="B57" s="24"/>
      <c r="C57" s="24"/>
      <c r="D57" s="24"/>
      <c r="E57" s="24"/>
      <c r="F57" s="23"/>
      <c r="G57" s="24"/>
      <c r="H57" s="235"/>
      <c r="I57" s="234"/>
    </row>
    <row r="58" spans="1:9" ht="15" customHeight="1" thickBot="1" x14ac:dyDescent="0.25">
      <c r="A58" s="199">
        <f>ROW()</f>
        <v>58</v>
      </c>
      <c r="B58" s="24"/>
      <c r="C58" s="24" t="s">
        <v>109</v>
      </c>
      <c r="D58" s="24"/>
      <c r="E58" s="24"/>
      <c r="F58" s="23"/>
      <c r="G58" s="35">
        <f>E54+E55-E56</f>
        <v>0</v>
      </c>
      <c r="H58" s="235"/>
      <c r="I58" s="234"/>
    </row>
    <row r="59" spans="1:9" x14ac:dyDescent="0.2">
      <c r="A59" s="200">
        <f>ROW()</f>
        <v>59</v>
      </c>
      <c r="B59" s="39"/>
      <c r="C59" s="39"/>
      <c r="D59" s="39"/>
      <c r="E59" s="39"/>
      <c r="F59" s="39"/>
      <c r="G59" s="39"/>
      <c r="H59" s="236" t="s">
        <v>548</v>
      </c>
      <c r="I59" s="234"/>
    </row>
  </sheetData>
  <sheetProtection formatColumns="0" formatRows="0"/>
  <mergeCells count="4">
    <mergeCell ref="C31:G32"/>
    <mergeCell ref="C33:G42"/>
    <mergeCell ref="D2:G2"/>
    <mergeCell ref="D3:G3"/>
  </mergeCells>
  <phoneticPr fontId="1" type="noConversion"/>
  <dataValidations count="2">
    <dataValidation type="decimal" allowBlank="1" showInputMessage="1" showErrorMessage="1" errorTitle="Statutory tax rate" error="Percentages between 0% and 100% are accepted" promptTitle="Statutory tax rate" prompt="Please enter a value between 0% and 100%" sqref="E26">
      <formula1>0</formula1>
      <formula2>1</formula2>
    </dataValidation>
    <dataValidation type="custom" allowBlank="1" showInputMessage="1" showErrorMessage="1" errorTitle="Thousands of dollars" error="Numeric values are accepted" promptTitle="Thousands of dollars" sqref="E10:F11 E17:F18 E23:F23 E45:F50 E54:F54">
      <formula1>ISNUMBER(E10)</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indexed="45"/>
    <pageSetUpPr fitToPage="1"/>
  </sheetPr>
  <dimension ref="A1:AE144"/>
  <sheetViews>
    <sheetView showGridLines="0" tabSelected="1" view="pageBreakPreview" zoomScaleNormal="100" zoomScaleSheetLayoutView="100" workbookViewId="0">
      <selection activeCell="C32" sqref="C32:N49"/>
    </sheetView>
  </sheetViews>
  <sheetFormatPr defaultRowHeight="12.75" x14ac:dyDescent="0.2"/>
  <cols>
    <col min="1" max="1" width="4" customWidth="1"/>
    <col min="2" max="2" width="3.85546875" customWidth="1"/>
    <col min="3" max="3" width="6.28515625" customWidth="1"/>
    <col min="4" max="4" width="44" customWidth="1"/>
    <col min="5" max="5" width="0.5703125" customWidth="1"/>
    <col min="6" max="6" width="16.85546875" customWidth="1"/>
    <col min="7" max="7" width="0.5703125" customWidth="1"/>
    <col min="8" max="8" width="15.5703125" customWidth="1"/>
    <col min="9" max="9" width="0.5703125" customWidth="1"/>
    <col min="10" max="10" width="14.85546875" customWidth="1"/>
    <col min="11" max="11" width="0.5703125" customWidth="1"/>
    <col min="12" max="12" width="14.85546875" customWidth="1"/>
    <col min="13" max="13" width="0.5703125" customWidth="1"/>
    <col min="14" max="14" width="14.85546875" customWidth="1"/>
    <col min="15" max="15" width="2.7109375" customWidth="1"/>
    <col min="17" max="17" width="18.42578125" customWidth="1"/>
    <col min="18" max="18" width="29.85546875" customWidth="1"/>
  </cols>
  <sheetData>
    <row r="1" spans="1:31" s="10" customFormat="1" ht="12.75" customHeight="1" x14ac:dyDescent="0.2">
      <c r="A1" s="15"/>
      <c r="B1" s="16"/>
      <c r="C1" s="16"/>
      <c r="D1" s="16"/>
      <c r="E1" s="16"/>
      <c r="F1" s="16"/>
      <c r="G1" s="16"/>
      <c r="H1" s="16"/>
      <c r="I1" s="16"/>
      <c r="J1" s="16"/>
      <c r="K1" s="16"/>
      <c r="L1" s="16"/>
      <c r="M1" s="16"/>
      <c r="N1" s="16"/>
      <c r="O1" s="233"/>
      <c r="P1" s="234"/>
      <c r="Q1"/>
      <c r="R1"/>
      <c r="S1"/>
      <c r="T1"/>
      <c r="U1"/>
      <c r="V1"/>
      <c r="W1"/>
      <c r="X1"/>
      <c r="Y1"/>
      <c r="Z1"/>
      <c r="AA1"/>
      <c r="AB1"/>
      <c r="AC1"/>
      <c r="AD1"/>
      <c r="AE1"/>
    </row>
    <row r="2" spans="1:31" s="10" customFormat="1" ht="16.5" customHeight="1" x14ac:dyDescent="0.25">
      <c r="A2" s="18"/>
      <c r="B2" s="19"/>
      <c r="C2" s="19"/>
      <c r="D2" s="19"/>
      <c r="E2" s="19"/>
      <c r="F2" s="19"/>
      <c r="G2" s="20"/>
      <c r="H2" s="19"/>
      <c r="I2" s="177" t="s">
        <v>191</v>
      </c>
      <c r="J2" s="379" t="str">
        <f>IF(NOT(ISBLANK('Annual CoverSheet'!$C$8)),'Annual CoverSheet'!$C$8,"")</f>
        <v>Airport Company</v>
      </c>
      <c r="K2" s="379"/>
      <c r="L2" s="379"/>
      <c r="M2" s="379"/>
      <c r="N2" s="379"/>
      <c r="O2" s="191"/>
      <c r="P2" s="234"/>
      <c r="Q2"/>
      <c r="R2"/>
      <c r="S2"/>
      <c r="T2"/>
      <c r="U2"/>
      <c r="V2"/>
      <c r="W2"/>
      <c r="X2"/>
      <c r="Y2"/>
      <c r="Z2"/>
      <c r="AA2"/>
      <c r="AB2"/>
      <c r="AC2"/>
      <c r="AD2"/>
      <c r="AE2"/>
    </row>
    <row r="3" spans="1:31" s="10" customFormat="1" ht="16.5" customHeight="1" x14ac:dyDescent="0.25">
      <c r="A3" s="18"/>
      <c r="B3" s="19"/>
      <c r="C3" s="19"/>
      <c r="D3" s="19"/>
      <c r="E3" s="19"/>
      <c r="F3" s="19"/>
      <c r="G3" s="20"/>
      <c r="H3" s="19"/>
      <c r="I3" s="177" t="s">
        <v>192</v>
      </c>
      <c r="J3" s="380">
        <f>IF(ISNUMBER('Annual CoverSheet'!$C$12),'Annual CoverSheet'!$C$12,"")</f>
        <v>40633</v>
      </c>
      <c r="K3" s="380"/>
      <c r="L3" s="380"/>
      <c r="M3" s="380"/>
      <c r="N3" s="380"/>
      <c r="O3" s="191"/>
      <c r="P3" s="234"/>
      <c r="Q3"/>
      <c r="R3"/>
      <c r="S3"/>
      <c r="T3"/>
      <c r="U3"/>
      <c r="V3"/>
      <c r="W3"/>
      <c r="X3"/>
      <c r="Y3"/>
      <c r="Z3"/>
      <c r="AA3"/>
      <c r="AB3"/>
      <c r="AC3"/>
      <c r="AD3"/>
      <c r="AE3"/>
    </row>
    <row r="4" spans="1:31" s="10" customFormat="1" ht="20.25" customHeight="1" x14ac:dyDescent="0.25">
      <c r="A4" s="165" t="s">
        <v>441</v>
      </c>
      <c r="B4" s="19"/>
      <c r="C4" s="19"/>
      <c r="D4" s="19"/>
      <c r="E4" s="19"/>
      <c r="F4" s="19"/>
      <c r="G4" s="19"/>
      <c r="H4" s="19"/>
      <c r="I4" s="19"/>
      <c r="J4" s="19"/>
      <c r="K4" s="19"/>
      <c r="L4" s="19"/>
      <c r="M4" s="19"/>
      <c r="N4" s="19"/>
      <c r="O4" s="191"/>
      <c r="P4" s="234"/>
      <c r="Q4"/>
      <c r="R4"/>
      <c r="S4"/>
      <c r="T4"/>
      <c r="U4"/>
      <c r="V4"/>
      <c r="W4"/>
      <c r="X4"/>
      <c r="Y4"/>
      <c r="Z4"/>
      <c r="AA4"/>
      <c r="AB4"/>
      <c r="AC4"/>
      <c r="AD4"/>
      <c r="AE4"/>
    </row>
    <row r="5" spans="1:31" s="10" customFormat="1" x14ac:dyDescent="0.2">
      <c r="A5" s="198" t="s">
        <v>589</v>
      </c>
      <c r="B5" s="22" t="s">
        <v>686</v>
      </c>
      <c r="C5" s="19"/>
      <c r="D5" s="19"/>
      <c r="E5" s="19"/>
      <c r="F5" s="19"/>
      <c r="G5" s="19"/>
      <c r="H5" s="19"/>
      <c r="I5" s="19"/>
      <c r="J5" s="19"/>
      <c r="K5" s="19"/>
      <c r="L5" s="19"/>
      <c r="M5" s="19"/>
      <c r="N5" s="19"/>
      <c r="O5" s="191"/>
      <c r="P5" s="234"/>
      <c r="Q5"/>
      <c r="R5"/>
      <c r="S5"/>
      <c r="T5"/>
      <c r="U5"/>
      <c r="V5"/>
      <c r="W5"/>
      <c r="X5"/>
      <c r="Y5"/>
      <c r="Z5"/>
      <c r="AA5"/>
      <c r="AB5"/>
      <c r="AC5"/>
      <c r="AD5"/>
      <c r="AE5"/>
    </row>
    <row r="6" spans="1:31" x14ac:dyDescent="0.2">
      <c r="A6" s="199">
        <f>ROW()</f>
        <v>6</v>
      </c>
      <c r="B6" s="24"/>
      <c r="C6" s="24"/>
      <c r="D6" s="24"/>
      <c r="E6" s="24"/>
      <c r="F6" s="24"/>
      <c r="G6" s="24"/>
      <c r="H6" s="116" t="s">
        <v>482</v>
      </c>
      <c r="I6" s="81"/>
      <c r="J6" s="117"/>
      <c r="K6" s="118"/>
      <c r="L6" s="116" t="s">
        <v>464</v>
      </c>
      <c r="M6" s="81"/>
      <c r="N6" s="117"/>
      <c r="O6" s="235"/>
      <c r="P6" s="234"/>
    </row>
    <row r="7" spans="1:31" x14ac:dyDescent="0.2">
      <c r="A7" s="199">
        <f>ROW()</f>
        <v>7</v>
      </c>
      <c r="B7" s="24"/>
      <c r="C7" s="24"/>
      <c r="D7" s="24"/>
      <c r="E7" s="24"/>
      <c r="F7" s="24"/>
      <c r="G7" s="27"/>
      <c r="H7" s="28" t="s">
        <v>257</v>
      </c>
      <c r="I7" s="27"/>
      <c r="J7" s="28" t="s">
        <v>257</v>
      </c>
      <c r="K7" s="27"/>
      <c r="L7" s="28" t="s">
        <v>257</v>
      </c>
      <c r="M7" s="27"/>
      <c r="N7" s="28" t="s">
        <v>257</v>
      </c>
      <c r="O7" s="235"/>
      <c r="P7" s="234"/>
    </row>
    <row r="8" spans="1:31" ht="15" customHeight="1" x14ac:dyDescent="0.2">
      <c r="A8" s="199">
        <f>ROW()</f>
        <v>8</v>
      </c>
      <c r="B8" s="24"/>
      <c r="C8" s="24"/>
      <c r="D8" s="30" t="s">
        <v>473</v>
      </c>
      <c r="E8" s="30"/>
      <c r="F8" s="24"/>
      <c r="G8" s="23"/>
      <c r="H8" s="24"/>
      <c r="I8" s="23"/>
      <c r="J8" s="29"/>
      <c r="K8" s="23"/>
      <c r="L8" s="24"/>
      <c r="M8" s="23"/>
      <c r="N8" s="29"/>
      <c r="O8" s="235"/>
      <c r="P8" s="234"/>
    </row>
    <row r="9" spans="1:31" x14ac:dyDescent="0.2">
      <c r="A9" s="199">
        <f>ROW()</f>
        <v>9</v>
      </c>
      <c r="B9" s="24"/>
      <c r="C9" s="31" t="s">
        <v>258</v>
      </c>
      <c r="D9" s="24"/>
      <c r="E9" s="24"/>
      <c r="F9" s="24"/>
      <c r="G9" s="23"/>
      <c r="H9" s="24"/>
      <c r="I9" s="23"/>
      <c r="J9" s="24"/>
      <c r="K9" s="23"/>
      <c r="L9" s="24"/>
      <c r="M9" s="23"/>
      <c r="N9" s="24"/>
      <c r="O9" s="235"/>
      <c r="P9" s="234"/>
    </row>
    <row r="10" spans="1:31" ht="15" customHeight="1" x14ac:dyDescent="0.2">
      <c r="A10" s="199">
        <f>ROW()</f>
        <v>10</v>
      </c>
      <c r="B10" s="24"/>
      <c r="C10" s="24"/>
      <c r="D10" s="30" t="s">
        <v>378</v>
      </c>
      <c r="E10" s="30"/>
      <c r="F10" s="24"/>
      <c r="G10" s="23"/>
      <c r="H10" s="24"/>
      <c r="I10" s="23"/>
      <c r="J10" s="33">
        <f>J58</f>
        <v>0</v>
      </c>
      <c r="K10" s="23"/>
      <c r="L10" s="24"/>
      <c r="M10" s="23"/>
      <c r="N10" s="33">
        <f>N58</f>
        <v>0</v>
      </c>
      <c r="O10" s="235"/>
      <c r="P10" s="234"/>
    </row>
    <row r="11" spans="1:31" x14ac:dyDescent="0.2">
      <c r="A11" s="199">
        <f>ROW()</f>
        <v>11</v>
      </c>
      <c r="B11" s="24"/>
      <c r="C11" s="31" t="s">
        <v>259</v>
      </c>
      <c r="D11" s="24"/>
      <c r="E11" s="24"/>
      <c r="F11" s="24"/>
      <c r="G11" s="23"/>
      <c r="H11" s="24"/>
      <c r="I11" s="23"/>
      <c r="J11" s="24"/>
      <c r="K11" s="23"/>
      <c r="L11" s="24"/>
      <c r="M11" s="23"/>
      <c r="N11" s="24"/>
      <c r="O11" s="235"/>
      <c r="P11" s="234"/>
    </row>
    <row r="12" spans="1:31" ht="15" customHeight="1" x14ac:dyDescent="0.2">
      <c r="A12" s="199">
        <f>ROW()</f>
        <v>12</v>
      </c>
      <c r="B12" s="24"/>
      <c r="C12" s="24"/>
      <c r="D12" s="24" t="s">
        <v>373</v>
      </c>
      <c r="E12" s="24"/>
      <c r="F12" s="24"/>
      <c r="G12" s="23"/>
      <c r="H12" s="33">
        <f>J88</f>
        <v>0</v>
      </c>
      <c r="I12" s="23"/>
      <c r="J12" s="24"/>
      <c r="K12" s="23"/>
      <c r="L12" s="33">
        <f>N88</f>
        <v>0</v>
      </c>
      <c r="M12" s="23"/>
      <c r="N12" s="24"/>
      <c r="O12" s="235"/>
      <c r="P12" s="234"/>
    </row>
    <row r="13" spans="1:31" ht="15" customHeight="1" thickBot="1" x14ac:dyDescent="0.25">
      <c r="A13" s="199">
        <f>ROW()</f>
        <v>13</v>
      </c>
      <c r="B13" s="24"/>
      <c r="C13" s="24"/>
      <c r="D13" s="43" t="s">
        <v>685</v>
      </c>
      <c r="E13" s="24"/>
      <c r="F13" s="24"/>
      <c r="G13" s="23"/>
      <c r="H13" s="29"/>
      <c r="I13" s="23"/>
      <c r="J13" s="24"/>
      <c r="K13" s="23"/>
      <c r="L13" s="29"/>
      <c r="M13" s="23"/>
      <c r="N13" s="24"/>
      <c r="O13" s="235"/>
      <c r="P13" s="234"/>
    </row>
    <row r="14" spans="1:31" ht="15" customHeight="1" thickBot="1" x14ac:dyDescent="0.25">
      <c r="A14" s="199">
        <f>ROW()</f>
        <v>14</v>
      </c>
      <c r="B14" s="24"/>
      <c r="C14" s="24"/>
      <c r="D14" s="30" t="s">
        <v>297</v>
      </c>
      <c r="E14" s="30"/>
      <c r="F14" s="24"/>
      <c r="G14" s="23"/>
      <c r="H14" s="24"/>
      <c r="I14" s="23"/>
      <c r="J14" s="35">
        <f>SUM(H12:H13)</f>
        <v>0</v>
      </c>
      <c r="K14" s="23"/>
      <c r="L14" s="24"/>
      <c r="M14" s="23"/>
      <c r="N14" s="35">
        <f>SUM(L12:L13)</f>
        <v>0</v>
      </c>
      <c r="O14" s="235"/>
      <c r="P14" s="234"/>
    </row>
    <row r="15" spans="1:31" x14ac:dyDescent="0.2">
      <c r="A15" s="199">
        <f>ROW()</f>
        <v>15</v>
      </c>
      <c r="B15" s="24"/>
      <c r="C15" s="31" t="s">
        <v>259</v>
      </c>
      <c r="D15" s="24"/>
      <c r="E15" s="24"/>
      <c r="F15" s="24"/>
      <c r="G15" s="23"/>
      <c r="H15" s="24"/>
      <c r="I15" s="23"/>
      <c r="J15" s="24"/>
      <c r="K15" s="23"/>
      <c r="L15" s="24"/>
      <c r="M15" s="23"/>
      <c r="N15" s="24"/>
      <c r="O15" s="235"/>
      <c r="P15" s="234"/>
    </row>
    <row r="16" spans="1:31" s="5" customFormat="1" ht="15" customHeight="1" x14ac:dyDescent="0.2">
      <c r="A16" s="199">
        <f>ROW()</f>
        <v>16</v>
      </c>
      <c r="B16" s="24"/>
      <c r="C16" s="24"/>
      <c r="D16" s="24" t="s">
        <v>374</v>
      </c>
      <c r="E16" s="24"/>
      <c r="F16" s="24"/>
      <c r="G16" s="23"/>
      <c r="H16" s="29"/>
      <c r="I16" s="23"/>
      <c r="J16" s="24"/>
      <c r="K16" s="23"/>
      <c r="L16" s="29"/>
      <c r="M16" s="23"/>
      <c r="N16" s="24"/>
      <c r="O16" s="235"/>
      <c r="P16" s="234"/>
      <c r="Q16"/>
      <c r="R16"/>
      <c r="S16"/>
      <c r="T16"/>
      <c r="U16"/>
      <c r="V16"/>
      <c r="W16"/>
      <c r="X16"/>
      <c r="Y16"/>
      <c r="Z16"/>
      <c r="AA16"/>
      <c r="AB16"/>
      <c r="AC16"/>
      <c r="AD16"/>
      <c r="AE16"/>
    </row>
    <row r="17" spans="1:31" s="5" customFormat="1" ht="15" customHeight="1" x14ac:dyDescent="0.2">
      <c r="A17" s="199">
        <f>ROW()</f>
        <v>17</v>
      </c>
      <c r="B17" s="24"/>
      <c r="C17" s="24"/>
      <c r="D17" s="24" t="s">
        <v>99</v>
      </c>
      <c r="E17" s="24"/>
      <c r="F17" s="24"/>
      <c r="G17" s="23"/>
      <c r="H17" s="29"/>
      <c r="I17" s="23"/>
      <c r="J17" s="24"/>
      <c r="K17" s="23"/>
      <c r="L17" s="29"/>
      <c r="M17" s="23"/>
      <c r="N17" s="24"/>
      <c r="O17" s="235"/>
      <c r="P17" s="234"/>
      <c r="Q17"/>
      <c r="R17"/>
      <c r="S17"/>
      <c r="T17"/>
      <c r="U17"/>
      <c r="V17"/>
      <c r="W17"/>
      <c r="X17"/>
      <c r="Y17"/>
      <c r="Z17"/>
      <c r="AA17"/>
      <c r="AB17"/>
      <c r="AC17"/>
      <c r="AD17"/>
      <c r="AE17"/>
    </row>
    <row r="18" spans="1:31" s="5" customFormat="1" ht="15" customHeight="1" thickBot="1" x14ac:dyDescent="0.25">
      <c r="A18" s="199">
        <f>ROW()</f>
        <v>18</v>
      </c>
      <c r="B18" s="24"/>
      <c r="C18" s="24"/>
      <c r="D18" s="24" t="s">
        <v>375</v>
      </c>
      <c r="E18" s="24"/>
      <c r="F18" s="24"/>
      <c r="G18" s="23"/>
      <c r="H18" s="29"/>
      <c r="I18" s="23"/>
      <c r="J18" s="24"/>
      <c r="K18" s="23"/>
      <c r="L18" s="29"/>
      <c r="M18" s="23"/>
      <c r="N18" s="24"/>
      <c r="O18" s="235"/>
      <c r="P18" s="234"/>
      <c r="Q18"/>
      <c r="R18"/>
      <c r="S18"/>
      <c r="T18"/>
      <c r="U18"/>
      <c r="V18"/>
      <c r="W18"/>
      <c r="X18"/>
      <c r="Y18"/>
      <c r="Z18"/>
      <c r="AA18"/>
      <c r="AB18"/>
      <c r="AC18"/>
      <c r="AD18"/>
      <c r="AE18"/>
    </row>
    <row r="19" spans="1:31" s="5" customFormat="1" ht="15" customHeight="1" thickBot="1" x14ac:dyDescent="0.25">
      <c r="A19" s="199">
        <f>ROW()</f>
        <v>19</v>
      </c>
      <c r="B19" s="24"/>
      <c r="C19" s="24"/>
      <c r="D19" s="30" t="s">
        <v>110</v>
      </c>
      <c r="E19" s="30"/>
      <c r="F19" s="24"/>
      <c r="G19" s="23"/>
      <c r="H19" s="24"/>
      <c r="I19" s="23"/>
      <c r="J19" s="35">
        <f>SUM(H16:H18)</f>
        <v>0</v>
      </c>
      <c r="K19" s="23"/>
      <c r="L19" s="24"/>
      <c r="M19" s="23"/>
      <c r="N19" s="35">
        <f>SUM(L16:L18)</f>
        <v>0</v>
      </c>
      <c r="O19" s="235"/>
      <c r="P19" s="234"/>
      <c r="Q19"/>
      <c r="R19"/>
      <c r="S19"/>
      <c r="T19"/>
      <c r="U19"/>
      <c r="V19"/>
      <c r="W19"/>
      <c r="X19"/>
      <c r="Y19"/>
      <c r="Z19"/>
      <c r="AA19"/>
      <c r="AB19"/>
      <c r="AC19"/>
      <c r="AD19"/>
      <c r="AE19"/>
    </row>
    <row r="20" spans="1:31" s="5" customFormat="1" x14ac:dyDescent="0.2">
      <c r="A20" s="199">
        <f>ROW()</f>
        <v>20</v>
      </c>
      <c r="B20" s="24"/>
      <c r="C20" s="31" t="s">
        <v>262</v>
      </c>
      <c r="D20" s="24"/>
      <c r="E20" s="24"/>
      <c r="F20" s="24"/>
      <c r="G20" s="23"/>
      <c r="H20" s="24"/>
      <c r="I20" s="23"/>
      <c r="J20" s="24"/>
      <c r="K20" s="23"/>
      <c r="L20" s="24"/>
      <c r="M20" s="23"/>
      <c r="N20" s="24"/>
      <c r="O20" s="235"/>
      <c r="P20" s="234"/>
      <c r="Q20"/>
      <c r="R20"/>
      <c r="S20"/>
      <c r="T20"/>
      <c r="U20"/>
      <c r="V20"/>
      <c r="W20"/>
      <c r="X20"/>
      <c r="Y20"/>
      <c r="Z20"/>
      <c r="AA20"/>
      <c r="AB20"/>
      <c r="AC20"/>
      <c r="AD20"/>
      <c r="AE20"/>
    </row>
    <row r="21" spans="1:31" s="5" customFormat="1" ht="15" customHeight="1" x14ac:dyDescent="0.2">
      <c r="A21" s="199">
        <f>ROW()</f>
        <v>21</v>
      </c>
      <c r="B21" s="24"/>
      <c r="C21" s="31"/>
      <c r="D21" s="24" t="s">
        <v>474</v>
      </c>
      <c r="E21" s="24"/>
      <c r="F21" s="24"/>
      <c r="G21" s="23"/>
      <c r="H21" s="29"/>
      <c r="I21" s="23"/>
      <c r="J21" s="24"/>
      <c r="K21" s="23"/>
      <c r="L21" s="29"/>
      <c r="M21" s="23"/>
      <c r="N21" s="24"/>
      <c r="O21" s="235"/>
      <c r="P21" s="234"/>
      <c r="Q21"/>
      <c r="R21"/>
      <c r="S21"/>
      <c r="T21"/>
      <c r="U21"/>
      <c r="V21"/>
      <c r="W21"/>
      <c r="X21"/>
      <c r="Y21"/>
      <c r="Z21"/>
      <c r="AA21"/>
      <c r="AB21"/>
      <c r="AC21"/>
      <c r="AD21"/>
      <c r="AE21"/>
    </row>
    <row r="22" spans="1:31" s="5" customFormat="1" ht="15" customHeight="1" x14ac:dyDescent="0.2">
      <c r="A22" s="199">
        <f>ROW()</f>
        <v>22</v>
      </c>
      <c r="B22" s="24"/>
      <c r="C22" s="24"/>
      <c r="D22" s="24" t="s">
        <v>38</v>
      </c>
      <c r="E22" s="24"/>
      <c r="F22" s="24"/>
      <c r="G22" s="23"/>
      <c r="H22" s="29"/>
      <c r="I22" s="23"/>
      <c r="J22" s="24"/>
      <c r="K22" s="23"/>
      <c r="L22" s="29"/>
      <c r="M22" s="23"/>
      <c r="N22" s="24"/>
      <c r="O22" s="235"/>
      <c r="P22" s="234"/>
      <c r="Q22"/>
      <c r="R22"/>
      <c r="S22"/>
      <c r="T22"/>
      <c r="U22"/>
      <c r="V22"/>
      <c r="W22"/>
      <c r="X22"/>
      <c r="Y22"/>
      <c r="Z22"/>
      <c r="AA22"/>
      <c r="AB22"/>
      <c r="AC22"/>
      <c r="AD22"/>
      <c r="AE22"/>
    </row>
    <row r="23" spans="1:31" s="5" customFormat="1" ht="15" customHeight="1" thickBot="1" x14ac:dyDescent="0.25">
      <c r="A23" s="199">
        <f>ROW()</f>
        <v>23</v>
      </c>
      <c r="B23" s="24"/>
      <c r="C23" s="24"/>
      <c r="D23" s="24" t="s">
        <v>39</v>
      </c>
      <c r="E23" s="24"/>
      <c r="F23" s="24"/>
      <c r="G23" s="23"/>
      <c r="H23" s="29"/>
      <c r="I23" s="23"/>
      <c r="J23" s="24"/>
      <c r="K23" s="23"/>
      <c r="L23" s="29"/>
      <c r="M23" s="23"/>
      <c r="N23" s="24"/>
      <c r="O23" s="235"/>
      <c r="P23" s="234"/>
      <c r="Q23"/>
      <c r="R23"/>
      <c r="S23"/>
      <c r="T23"/>
      <c r="U23"/>
      <c r="V23"/>
      <c r="W23"/>
      <c r="X23"/>
      <c r="Y23"/>
      <c r="Z23"/>
      <c r="AA23"/>
      <c r="AB23"/>
      <c r="AC23"/>
      <c r="AD23"/>
      <c r="AE23"/>
    </row>
    <row r="24" spans="1:31" s="5" customFormat="1" ht="15" customHeight="1" thickBot="1" x14ac:dyDescent="0.25">
      <c r="A24" s="199">
        <f>ROW()</f>
        <v>24</v>
      </c>
      <c r="B24" s="24"/>
      <c r="C24" s="24"/>
      <c r="D24" s="30" t="s">
        <v>389</v>
      </c>
      <c r="E24" s="30"/>
      <c r="F24" s="24"/>
      <c r="G24" s="23"/>
      <c r="H24" s="24"/>
      <c r="I24" s="23"/>
      <c r="J24" s="35">
        <f>SUM(H21:H23)</f>
        <v>0</v>
      </c>
      <c r="K24" s="23"/>
      <c r="L24" s="24"/>
      <c r="M24" s="23"/>
      <c r="N24" s="35">
        <f>SUM(L21:L23)</f>
        <v>0</v>
      </c>
      <c r="O24" s="235"/>
      <c r="P24" s="234"/>
      <c r="Q24"/>
      <c r="R24"/>
      <c r="S24"/>
      <c r="T24"/>
      <c r="U24"/>
      <c r="V24"/>
      <c r="W24"/>
      <c r="X24"/>
      <c r="Y24"/>
      <c r="Z24"/>
      <c r="AA24"/>
      <c r="AB24"/>
      <c r="AC24"/>
      <c r="AD24"/>
      <c r="AE24"/>
    </row>
    <row r="25" spans="1:31" x14ac:dyDescent="0.2">
      <c r="A25" s="199">
        <f>ROW()</f>
        <v>25</v>
      </c>
      <c r="B25" s="24"/>
      <c r="C25" s="24"/>
      <c r="D25" s="24"/>
      <c r="E25" s="24"/>
      <c r="F25" s="24"/>
      <c r="G25" s="23"/>
      <c r="H25" s="24"/>
      <c r="I25" s="23"/>
      <c r="J25" s="24"/>
      <c r="K25" s="23"/>
      <c r="L25" s="24"/>
      <c r="M25" s="23"/>
      <c r="N25" s="24"/>
      <c r="O25" s="235"/>
      <c r="P25" s="234"/>
    </row>
    <row r="26" spans="1:31" ht="15" customHeight="1" x14ac:dyDescent="0.2">
      <c r="A26" s="199">
        <f>ROW()</f>
        <v>26</v>
      </c>
      <c r="B26" s="24"/>
      <c r="C26" s="31" t="s">
        <v>259</v>
      </c>
      <c r="D26" s="30" t="s">
        <v>111</v>
      </c>
      <c r="E26" s="30"/>
      <c r="F26" s="24"/>
      <c r="G26" s="23"/>
      <c r="H26" s="24"/>
      <c r="I26" s="23"/>
      <c r="J26" s="197"/>
      <c r="K26" s="23"/>
      <c r="L26" s="24"/>
      <c r="M26" s="23"/>
      <c r="N26" s="36"/>
      <c r="O26" s="235"/>
      <c r="P26" s="234"/>
    </row>
    <row r="27" spans="1:31" x14ac:dyDescent="0.2">
      <c r="A27" s="199">
        <f>ROW()</f>
        <v>27</v>
      </c>
      <c r="B27" s="24"/>
      <c r="C27" s="24"/>
      <c r="D27" s="24"/>
      <c r="E27" s="24"/>
      <c r="F27" s="24"/>
      <c r="G27" s="23"/>
      <c r="H27" s="24"/>
      <c r="I27" s="23"/>
      <c r="J27" s="24"/>
      <c r="K27" s="23"/>
      <c r="L27" s="24"/>
      <c r="M27" s="23"/>
      <c r="N27" s="24"/>
      <c r="O27" s="235"/>
      <c r="P27" s="234"/>
    </row>
    <row r="28" spans="1:31" ht="15" customHeight="1" thickBot="1" x14ac:dyDescent="0.25">
      <c r="A28" s="199">
        <f>ROW()</f>
        <v>28</v>
      </c>
      <c r="B28" s="24"/>
      <c r="C28" s="31"/>
      <c r="D28" s="30" t="s">
        <v>468</v>
      </c>
      <c r="E28" s="30"/>
      <c r="F28" s="24"/>
      <c r="G28" s="23"/>
      <c r="H28" s="24"/>
      <c r="I28" s="23"/>
      <c r="J28" s="24"/>
      <c r="K28" s="23"/>
      <c r="L28" s="24"/>
      <c r="M28" s="23"/>
      <c r="N28" s="33">
        <f>N30-(N8-N10+N14+N19-N24+N26)</f>
        <v>0</v>
      </c>
      <c r="O28" s="235"/>
      <c r="P28" s="234"/>
      <c r="Q28" s="221" t="s">
        <v>624</v>
      </c>
      <c r="R28" s="222"/>
    </row>
    <row r="29" spans="1:31" ht="12.75" customHeight="1" thickBot="1" x14ac:dyDescent="0.25">
      <c r="A29" s="199">
        <f>ROW()</f>
        <v>29</v>
      </c>
      <c r="B29" s="24"/>
      <c r="C29" s="24"/>
      <c r="D29" s="24"/>
      <c r="E29" s="24"/>
      <c r="F29" s="24"/>
      <c r="G29" s="23"/>
      <c r="H29" s="24"/>
      <c r="I29" s="23"/>
      <c r="J29" s="24"/>
      <c r="K29" s="23"/>
      <c r="L29" s="24"/>
      <c r="M29" s="23"/>
      <c r="N29" s="24"/>
      <c r="O29" s="235"/>
      <c r="P29" s="234"/>
      <c r="Q29" s="214" t="s">
        <v>621</v>
      </c>
      <c r="R29" s="214" t="s">
        <v>622</v>
      </c>
    </row>
    <row r="30" spans="1:31" ht="15" customHeight="1" thickBot="1" x14ac:dyDescent="0.25">
      <c r="A30" s="199">
        <f>ROW()</f>
        <v>30</v>
      </c>
      <c r="B30" s="24"/>
      <c r="C30" s="38" t="s">
        <v>623</v>
      </c>
      <c r="D30" s="24"/>
      <c r="E30" s="24"/>
      <c r="F30" s="24"/>
      <c r="G30" s="23"/>
      <c r="H30" s="24"/>
      <c r="I30" s="23"/>
      <c r="J30" s="69">
        <f>J8-J10+J14+J19-J24+J26</f>
        <v>0</v>
      </c>
      <c r="K30" s="23"/>
      <c r="L30" s="24"/>
      <c r="M30" s="23"/>
      <c r="N30" s="35">
        <f>'S9.Asset Allocation'!N27</f>
        <v>0</v>
      </c>
      <c r="O30" s="235"/>
      <c r="P30" s="234"/>
      <c r="Q30" s="231">
        <f>'S9.Asset Allocation'!R27</f>
        <v>0</v>
      </c>
      <c r="R30" s="232" t="b">
        <f>(ROUND(J30,0)=ROUND(Q30,0))</f>
        <v>1</v>
      </c>
    </row>
    <row r="31" spans="1:31" ht="24.95" customHeight="1" x14ac:dyDescent="0.2">
      <c r="A31" s="199">
        <f>ROW()</f>
        <v>31</v>
      </c>
      <c r="B31" s="24"/>
      <c r="C31" s="174" t="s">
        <v>465</v>
      </c>
      <c r="D31" s="24"/>
      <c r="E31" s="24"/>
      <c r="F31" s="24"/>
      <c r="G31" s="23"/>
      <c r="H31" s="24"/>
      <c r="I31" s="23"/>
      <c r="J31" s="24"/>
      <c r="K31" s="23"/>
      <c r="L31" s="24"/>
      <c r="M31" s="23"/>
      <c r="N31" s="24"/>
      <c r="O31" s="235"/>
      <c r="P31" s="234"/>
    </row>
    <row r="32" spans="1:31" x14ac:dyDescent="0.2">
      <c r="A32" s="199">
        <f>ROW()</f>
        <v>32</v>
      </c>
      <c r="B32" s="24"/>
      <c r="C32" s="381"/>
      <c r="D32" s="381"/>
      <c r="E32" s="381"/>
      <c r="F32" s="381"/>
      <c r="G32" s="381"/>
      <c r="H32" s="381"/>
      <c r="I32" s="381"/>
      <c r="J32" s="381"/>
      <c r="K32" s="381"/>
      <c r="L32" s="381"/>
      <c r="M32" s="381"/>
      <c r="N32" s="381"/>
      <c r="O32" s="235"/>
      <c r="P32" s="234"/>
    </row>
    <row r="33" spans="1:16" x14ac:dyDescent="0.2">
      <c r="A33" s="199">
        <f>ROW()</f>
        <v>33</v>
      </c>
      <c r="B33" s="24"/>
      <c r="C33" s="381"/>
      <c r="D33" s="381"/>
      <c r="E33" s="381"/>
      <c r="F33" s="381"/>
      <c r="G33" s="381"/>
      <c r="H33" s="381"/>
      <c r="I33" s="381"/>
      <c r="J33" s="381"/>
      <c r="K33" s="381"/>
      <c r="L33" s="381"/>
      <c r="M33" s="381"/>
      <c r="N33" s="381"/>
      <c r="O33" s="235"/>
      <c r="P33" s="234"/>
    </row>
    <row r="34" spans="1:16" x14ac:dyDescent="0.2">
      <c r="A34" s="199">
        <f>ROW()</f>
        <v>34</v>
      </c>
      <c r="B34" s="24"/>
      <c r="C34" s="381"/>
      <c r="D34" s="381"/>
      <c r="E34" s="381"/>
      <c r="F34" s="381"/>
      <c r="G34" s="381"/>
      <c r="H34" s="381"/>
      <c r="I34" s="381"/>
      <c r="J34" s="381"/>
      <c r="K34" s="381"/>
      <c r="L34" s="381"/>
      <c r="M34" s="381"/>
      <c r="N34" s="381"/>
      <c r="O34" s="235"/>
      <c r="P34" s="234"/>
    </row>
    <row r="35" spans="1:16" x14ac:dyDescent="0.2">
      <c r="A35" s="199">
        <f>ROW()</f>
        <v>35</v>
      </c>
      <c r="B35" s="24"/>
      <c r="C35" s="381"/>
      <c r="D35" s="381"/>
      <c r="E35" s="381"/>
      <c r="F35" s="381"/>
      <c r="G35" s="381"/>
      <c r="H35" s="381"/>
      <c r="I35" s="381"/>
      <c r="J35" s="381"/>
      <c r="K35" s="381"/>
      <c r="L35" s="381"/>
      <c r="M35" s="381"/>
      <c r="N35" s="381"/>
      <c r="O35" s="235"/>
      <c r="P35" s="234"/>
    </row>
    <row r="36" spans="1:16" x14ac:dyDescent="0.2">
      <c r="A36" s="199">
        <f>ROW()</f>
        <v>36</v>
      </c>
      <c r="B36" s="24"/>
      <c r="C36" s="381"/>
      <c r="D36" s="381"/>
      <c r="E36" s="381"/>
      <c r="F36" s="381"/>
      <c r="G36" s="381"/>
      <c r="H36" s="381"/>
      <c r="I36" s="381"/>
      <c r="J36" s="381"/>
      <c r="K36" s="381"/>
      <c r="L36" s="381"/>
      <c r="M36" s="381"/>
      <c r="N36" s="381"/>
      <c r="O36" s="235"/>
      <c r="P36" s="234"/>
    </row>
    <row r="37" spans="1:16" x14ac:dyDescent="0.2">
      <c r="A37" s="199">
        <f>ROW()</f>
        <v>37</v>
      </c>
      <c r="B37" s="24"/>
      <c r="C37" s="381"/>
      <c r="D37" s="381"/>
      <c r="E37" s="381"/>
      <c r="F37" s="381"/>
      <c r="G37" s="381"/>
      <c r="H37" s="381"/>
      <c r="I37" s="381"/>
      <c r="J37" s="381"/>
      <c r="K37" s="381"/>
      <c r="L37" s="381"/>
      <c r="M37" s="381"/>
      <c r="N37" s="381"/>
      <c r="O37" s="235"/>
      <c r="P37" s="234"/>
    </row>
    <row r="38" spans="1:16" x14ac:dyDescent="0.2">
      <c r="A38" s="199">
        <f>ROW()</f>
        <v>38</v>
      </c>
      <c r="B38" s="24"/>
      <c r="C38" s="381"/>
      <c r="D38" s="381"/>
      <c r="E38" s="381"/>
      <c r="F38" s="381"/>
      <c r="G38" s="381"/>
      <c r="H38" s="381"/>
      <c r="I38" s="381"/>
      <c r="J38" s="381"/>
      <c r="K38" s="381"/>
      <c r="L38" s="381"/>
      <c r="M38" s="381"/>
      <c r="N38" s="381"/>
      <c r="O38" s="235"/>
      <c r="P38" s="234"/>
    </row>
    <row r="39" spans="1:16" x14ac:dyDescent="0.2">
      <c r="A39" s="199">
        <f>ROW()</f>
        <v>39</v>
      </c>
      <c r="B39" s="24"/>
      <c r="C39" s="381"/>
      <c r="D39" s="381"/>
      <c r="E39" s="381"/>
      <c r="F39" s="381"/>
      <c r="G39" s="381"/>
      <c r="H39" s="381"/>
      <c r="I39" s="381"/>
      <c r="J39" s="381"/>
      <c r="K39" s="381"/>
      <c r="L39" s="381"/>
      <c r="M39" s="381"/>
      <c r="N39" s="381"/>
      <c r="O39" s="235"/>
      <c r="P39" s="234"/>
    </row>
    <row r="40" spans="1:16" x14ac:dyDescent="0.2">
      <c r="A40" s="199">
        <f>ROW()</f>
        <v>40</v>
      </c>
      <c r="B40" s="24"/>
      <c r="C40" s="381"/>
      <c r="D40" s="381"/>
      <c r="E40" s="381"/>
      <c r="F40" s="381"/>
      <c r="G40" s="381"/>
      <c r="H40" s="381"/>
      <c r="I40" s="381"/>
      <c r="J40" s="381"/>
      <c r="K40" s="381"/>
      <c r="L40" s="381"/>
      <c r="M40" s="381"/>
      <c r="N40" s="381"/>
      <c r="O40" s="235"/>
      <c r="P40" s="234"/>
    </row>
    <row r="41" spans="1:16" x14ac:dyDescent="0.2">
      <c r="A41" s="199">
        <f>ROW()</f>
        <v>41</v>
      </c>
      <c r="B41" s="24"/>
      <c r="C41" s="381"/>
      <c r="D41" s="381"/>
      <c r="E41" s="381"/>
      <c r="F41" s="381"/>
      <c r="G41" s="381"/>
      <c r="H41" s="381"/>
      <c r="I41" s="381"/>
      <c r="J41" s="381"/>
      <c r="K41" s="381"/>
      <c r="L41" s="381"/>
      <c r="M41" s="381"/>
      <c r="N41" s="381"/>
      <c r="O41" s="235"/>
      <c r="P41" s="234"/>
    </row>
    <row r="42" spans="1:16" x14ac:dyDescent="0.2">
      <c r="A42" s="199">
        <f>ROW()</f>
        <v>42</v>
      </c>
      <c r="B42" s="24"/>
      <c r="C42" s="381"/>
      <c r="D42" s="381"/>
      <c r="E42" s="381"/>
      <c r="F42" s="381"/>
      <c r="G42" s="381"/>
      <c r="H42" s="381"/>
      <c r="I42" s="381"/>
      <c r="J42" s="381"/>
      <c r="K42" s="381"/>
      <c r="L42" s="381"/>
      <c r="M42" s="381"/>
      <c r="N42" s="381"/>
      <c r="O42" s="235"/>
      <c r="P42" s="234"/>
    </row>
    <row r="43" spans="1:16" x14ac:dyDescent="0.2">
      <c r="A43" s="199">
        <f>ROW()</f>
        <v>43</v>
      </c>
      <c r="B43" s="24"/>
      <c r="C43" s="381"/>
      <c r="D43" s="381"/>
      <c r="E43" s="381"/>
      <c r="F43" s="381"/>
      <c r="G43" s="381"/>
      <c r="H43" s="381"/>
      <c r="I43" s="381"/>
      <c r="J43" s="381"/>
      <c r="K43" s="381"/>
      <c r="L43" s="381"/>
      <c r="M43" s="381"/>
      <c r="N43" s="381"/>
      <c r="O43" s="235"/>
      <c r="P43" s="234"/>
    </row>
    <row r="44" spans="1:16" x14ac:dyDescent="0.2">
      <c r="A44" s="199">
        <f>ROW()</f>
        <v>44</v>
      </c>
      <c r="B44" s="24"/>
      <c r="C44" s="381"/>
      <c r="D44" s="381"/>
      <c r="E44" s="381"/>
      <c r="F44" s="381"/>
      <c r="G44" s="381"/>
      <c r="H44" s="381"/>
      <c r="I44" s="381"/>
      <c r="J44" s="381"/>
      <c r="K44" s="381"/>
      <c r="L44" s="381"/>
      <c r="M44" s="381"/>
      <c r="N44" s="381"/>
      <c r="O44" s="235"/>
      <c r="P44" s="234"/>
    </row>
    <row r="45" spans="1:16" x14ac:dyDescent="0.2">
      <c r="A45" s="199">
        <f>ROW()</f>
        <v>45</v>
      </c>
      <c r="B45" s="24"/>
      <c r="C45" s="381"/>
      <c r="D45" s="381"/>
      <c r="E45" s="381"/>
      <c r="F45" s="381"/>
      <c r="G45" s="381"/>
      <c r="H45" s="381"/>
      <c r="I45" s="381"/>
      <c r="J45" s="381"/>
      <c r="K45" s="381"/>
      <c r="L45" s="381"/>
      <c r="M45" s="381"/>
      <c r="N45" s="381"/>
      <c r="O45" s="235"/>
      <c r="P45" s="234"/>
    </row>
    <row r="46" spans="1:16" x14ac:dyDescent="0.2">
      <c r="A46" s="199">
        <f>ROW()</f>
        <v>46</v>
      </c>
      <c r="B46" s="24"/>
      <c r="C46" s="381"/>
      <c r="D46" s="381"/>
      <c r="E46" s="381"/>
      <c r="F46" s="381"/>
      <c r="G46" s="381"/>
      <c r="H46" s="381"/>
      <c r="I46" s="381"/>
      <c r="J46" s="381"/>
      <c r="K46" s="381"/>
      <c r="L46" s="381"/>
      <c r="M46" s="381"/>
      <c r="N46" s="381"/>
      <c r="O46" s="235"/>
      <c r="P46" s="234"/>
    </row>
    <row r="47" spans="1:16" x14ac:dyDescent="0.2">
      <c r="A47" s="199">
        <f>ROW()</f>
        <v>47</v>
      </c>
      <c r="B47" s="24"/>
      <c r="C47" s="381"/>
      <c r="D47" s="381"/>
      <c r="E47" s="381"/>
      <c r="F47" s="381"/>
      <c r="G47" s="381"/>
      <c r="H47" s="381"/>
      <c r="I47" s="381"/>
      <c r="J47" s="381"/>
      <c r="K47" s="381"/>
      <c r="L47" s="381"/>
      <c r="M47" s="381"/>
      <c r="N47" s="381"/>
      <c r="O47" s="235"/>
      <c r="P47" s="234"/>
    </row>
    <row r="48" spans="1:16" x14ac:dyDescent="0.2">
      <c r="A48" s="199">
        <f>ROW()</f>
        <v>48</v>
      </c>
      <c r="B48" s="24"/>
      <c r="C48" s="381"/>
      <c r="D48" s="381"/>
      <c r="E48" s="381"/>
      <c r="F48" s="381"/>
      <c r="G48" s="381"/>
      <c r="H48" s="381"/>
      <c r="I48" s="381"/>
      <c r="J48" s="381"/>
      <c r="K48" s="381"/>
      <c r="L48" s="381"/>
      <c r="M48" s="381"/>
      <c r="N48" s="381"/>
      <c r="O48" s="235"/>
      <c r="P48" s="234"/>
    </row>
    <row r="49" spans="1:31" x14ac:dyDescent="0.2">
      <c r="A49" s="199">
        <f>ROW()</f>
        <v>49</v>
      </c>
      <c r="B49" s="24"/>
      <c r="C49" s="381"/>
      <c r="D49" s="381"/>
      <c r="E49" s="381"/>
      <c r="F49" s="381"/>
      <c r="G49" s="381"/>
      <c r="H49" s="381"/>
      <c r="I49" s="381"/>
      <c r="J49" s="381"/>
      <c r="K49" s="381"/>
      <c r="L49" s="381"/>
      <c r="M49" s="381"/>
      <c r="N49" s="381"/>
      <c r="O49" s="235"/>
      <c r="P49" s="234"/>
    </row>
    <row r="50" spans="1:31" ht="39.950000000000003" customHeight="1" x14ac:dyDescent="0.2">
      <c r="A50" s="199">
        <f>ROW()</f>
        <v>50</v>
      </c>
      <c r="B50" s="24"/>
      <c r="C50" s="430" t="s">
        <v>483</v>
      </c>
      <c r="D50" s="415"/>
      <c r="E50" s="415"/>
      <c r="F50" s="415"/>
      <c r="G50" s="415"/>
      <c r="H50" s="415"/>
      <c r="I50" s="415"/>
      <c r="J50" s="415"/>
      <c r="K50" s="415"/>
      <c r="L50" s="415"/>
      <c r="M50" s="415"/>
      <c r="N50" s="415"/>
      <c r="O50" s="235"/>
      <c r="P50" s="234"/>
    </row>
    <row r="51" spans="1:31" ht="12.75" customHeight="1" x14ac:dyDescent="0.2">
      <c r="A51" s="199">
        <f>ROW()</f>
        <v>51</v>
      </c>
      <c r="B51" s="24"/>
      <c r="C51" s="414" t="s">
        <v>658</v>
      </c>
      <c r="D51" s="415"/>
      <c r="E51" s="415"/>
      <c r="F51" s="415"/>
      <c r="G51" s="415"/>
      <c r="H51" s="415"/>
      <c r="I51" s="415"/>
      <c r="J51" s="415"/>
      <c r="K51" s="415"/>
      <c r="L51" s="415"/>
      <c r="M51" s="415"/>
      <c r="N51" s="415"/>
      <c r="O51" s="235"/>
      <c r="P51" s="234"/>
    </row>
    <row r="52" spans="1:31" ht="30" customHeight="1" x14ac:dyDescent="0.25">
      <c r="A52" s="199">
        <f>ROW()</f>
        <v>52</v>
      </c>
      <c r="B52" s="181" t="s">
        <v>504</v>
      </c>
      <c r="C52" s="23"/>
      <c r="D52" s="23"/>
      <c r="E52" s="23"/>
      <c r="F52" s="23"/>
      <c r="G52" s="23"/>
      <c r="H52" s="23"/>
      <c r="I52" s="23"/>
      <c r="J52" s="24"/>
      <c r="K52" s="23"/>
      <c r="L52" s="24"/>
      <c r="M52" s="23"/>
      <c r="N52" s="24"/>
      <c r="O52" s="235"/>
      <c r="P52" s="234"/>
    </row>
    <row r="53" spans="1:31" ht="30" customHeight="1" x14ac:dyDescent="0.25">
      <c r="A53" s="199">
        <f>ROW()</f>
        <v>53</v>
      </c>
      <c r="B53" s="183" t="s">
        <v>505</v>
      </c>
      <c r="C53" s="24"/>
      <c r="D53" s="24"/>
      <c r="E53" s="24"/>
      <c r="F53" s="23"/>
      <c r="G53" s="24"/>
      <c r="H53" s="23"/>
      <c r="I53" s="23"/>
      <c r="J53" s="24"/>
      <c r="K53" s="23"/>
      <c r="L53" s="24"/>
      <c r="M53" s="23"/>
      <c r="N53" s="24"/>
      <c r="O53" s="235"/>
      <c r="P53" s="234"/>
    </row>
    <row r="54" spans="1:31" ht="24.95" customHeight="1" x14ac:dyDescent="0.2">
      <c r="A54" s="199">
        <f>ROW()</f>
        <v>54</v>
      </c>
      <c r="B54" s="24"/>
      <c r="C54" s="24"/>
      <c r="D54" s="24"/>
      <c r="E54" s="24"/>
      <c r="F54" s="24"/>
      <c r="G54" s="23"/>
      <c r="H54" s="418" t="s">
        <v>484</v>
      </c>
      <c r="I54" s="415"/>
      <c r="J54" s="415"/>
      <c r="K54" s="415"/>
      <c r="L54" s="415"/>
      <c r="M54" s="23"/>
      <c r="N54" s="42" t="s">
        <v>464</v>
      </c>
      <c r="O54" s="235"/>
      <c r="P54" s="234"/>
    </row>
    <row r="55" spans="1:31" x14ac:dyDescent="0.2">
      <c r="A55" s="199">
        <f>ROW()</f>
        <v>55</v>
      </c>
      <c r="B55" s="24"/>
      <c r="C55" s="24"/>
      <c r="D55" s="24"/>
      <c r="E55" s="24"/>
      <c r="F55" s="24"/>
      <c r="G55" s="27"/>
      <c r="H55" s="24"/>
      <c r="I55" s="27"/>
      <c r="J55" s="28" t="s">
        <v>257</v>
      </c>
      <c r="K55" s="27"/>
      <c r="L55" s="24"/>
      <c r="M55" s="27"/>
      <c r="N55" s="28" t="s">
        <v>257</v>
      </c>
      <c r="O55" s="235"/>
      <c r="P55" s="234"/>
    </row>
    <row r="56" spans="1:31" ht="15" customHeight="1" x14ac:dyDescent="0.2">
      <c r="A56" s="199">
        <f>ROW()</f>
        <v>56</v>
      </c>
      <c r="B56" s="24"/>
      <c r="C56" s="24"/>
      <c r="D56" s="24" t="s">
        <v>362</v>
      </c>
      <c r="E56" s="24"/>
      <c r="F56" s="24"/>
      <c r="G56" s="23"/>
      <c r="H56" s="24"/>
      <c r="I56" s="23"/>
      <c r="J56" s="119"/>
      <c r="K56" s="23"/>
      <c r="L56" s="24"/>
      <c r="M56" s="23"/>
      <c r="N56" s="308"/>
      <c r="O56" s="235"/>
      <c r="P56" s="234"/>
    </row>
    <row r="57" spans="1:31" ht="15" customHeight="1" thickBot="1" x14ac:dyDescent="0.25">
      <c r="A57" s="199">
        <f>ROW()</f>
        <v>57</v>
      </c>
      <c r="B57" s="24"/>
      <c r="C57" s="24"/>
      <c r="D57" s="24" t="s">
        <v>485</v>
      </c>
      <c r="E57" s="24"/>
      <c r="F57" s="24"/>
      <c r="G57" s="23"/>
      <c r="H57" s="24"/>
      <c r="I57" s="23"/>
      <c r="J57" s="120"/>
      <c r="K57" s="46"/>
      <c r="L57" s="24"/>
      <c r="M57" s="23"/>
      <c r="N57" s="120"/>
      <c r="O57" s="237"/>
      <c r="P57" s="234"/>
    </row>
    <row r="58" spans="1:31" ht="15" customHeight="1" thickBot="1" x14ac:dyDescent="0.25">
      <c r="A58" s="199">
        <f>ROW()</f>
        <v>58</v>
      </c>
      <c r="B58" s="24"/>
      <c r="C58" s="24"/>
      <c r="D58" s="30" t="s">
        <v>378</v>
      </c>
      <c r="E58" s="30"/>
      <c r="F58" s="24"/>
      <c r="G58" s="23"/>
      <c r="H58" s="24"/>
      <c r="I58" s="23"/>
      <c r="J58" s="49">
        <f>SUM(J56:J57)</f>
        <v>0</v>
      </c>
      <c r="K58" s="23"/>
      <c r="L58" s="24"/>
      <c r="M58" s="23"/>
      <c r="N58" s="49">
        <f>SUM(N56:N57)</f>
        <v>0</v>
      </c>
      <c r="O58" s="235"/>
      <c r="P58" s="234"/>
    </row>
    <row r="59" spans="1:31" x14ac:dyDescent="0.2">
      <c r="A59" s="200">
        <f>ROW()</f>
        <v>59</v>
      </c>
      <c r="B59" s="39"/>
      <c r="C59" s="39"/>
      <c r="D59" s="39"/>
      <c r="E59" s="39"/>
      <c r="F59" s="39"/>
      <c r="G59" s="40"/>
      <c r="H59" s="39"/>
      <c r="I59" s="40"/>
      <c r="J59" s="39"/>
      <c r="K59" s="40"/>
      <c r="L59" s="39"/>
      <c r="M59" s="40"/>
      <c r="N59" s="39"/>
      <c r="O59" s="236" t="s">
        <v>549</v>
      </c>
      <c r="P59" s="234"/>
    </row>
    <row r="61" spans="1:31" s="10" customFormat="1" ht="12.75" customHeight="1" x14ac:dyDescent="0.2">
      <c r="A61" s="15"/>
      <c r="B61" s="16"/>
      <c r="C61" s="16"/>
      <c r="D61" s="16"/>
      <c r="E61" s="16"/>
      <c r="F61" s="16"/>
      <c r="G61" s="16"/>
      <c r="H61" s="16"/>
      <c r="I61" s="16"/>
      <c r="J61" s="16"/>
      <c r="K61" s="16"/>
      <c r="L61" s="16"/>
      <c r="M61" s="16"/>
      <c r="N61" s="16"/>
      <c r="O61" s="233"/>
      <c r="P61" s="234"/>
      <c r="Q61"/>
      <c r="R61"/>
      <c r="S61"/>
      <c r="T61"/>
      <c r="U61"/>
      <c r="V61"/>
      <c r="W61"/>
      <c r="X61"/>
      <c r="Y61"/>
      <c r="Z61"/>
      <c r="AA61"/>
      <c r="AB61"/>
      <c r="AC61"/>
      <c r="AD61"/>
      <c r="AE61"/>
    </row>
    <row r="62" spans="1:31" s="10" customFormat="1" ht="16.5" customHeight="1" x14ac:dyDescent="0.25">
      <c r="A62" s="18"/>
      <c r="B62" s="19"/>
      <c r="C62" s="19"/>
      <c r="D62" s="19"/>
      <c r="E62" s="19"/>
      <c r="F62" s="19"/>
      <c r="G62" s="20"/>
      <c r="H62" s="19"/>
      <c r="I62" s="177" t="s">
        <v>191</v>
      </c>
      <c r="J62" s="379" t="str">
        <f>IF(NOT(ISBLANK('Annual CoverSheet'!$C$8)),'Annual CoverSheet'!$C$8,"")</f>
        <v>Airport Company</v>
      </c>
      <c r="K62" s="379"/>
      <c r="L62" s="379"/>
      <c r="M62" s="379"/>
      <c r="N62" s="379"/>
      <c r="O62" s="191"/>
      <c r="P62" s="234"/>
      <c r="Q62"/>
      <c r="R62"/>
      <c r="S62"/>
      <c r="T62"/>
      <c r="U62"/>
      <c r="V62"/>
      <c r="W62"/>
      <c r="X62"/>
      <c r="Y62"/>
      <c r="Z62"/>
      <c r="AA62"/>
      <c r="AB62"/>
      <c r="AC62"/>
      <c r="AD62"/>
      <c r="AE62"/>
    </row>
    <row r="63" spans="1:31" s="10" customFormat="1" ht="16.5" customHeight="1" x14ac:dyDescent="0.25">
      <c r="A63" s="18"/>
      <c r="B63" s="19"/>
      <c r="C63" s="19"/>
      <c r="D63" s="19"/>
      <c r="E63" s="19"/>
      <c r="F63" s="19"/>
      <c r="G63" s="20"/>
      <c r="H63" s="19"/>
      <c r="I63" s="177" t="s">
        <v>192</v>
      </c>
      <c r="J63" s="380">
        <f>IF(ISNUMBER('Annual CoverSheet'!$C$12),'Annual CoverSheet'!$C$12,"")</f>
        <v>40633</v>
      </c>
      <c r="K63" s="380"/>
      <c r="L63" s="380"/>
      <c r="M63" s="380"/>
      <c r="N63" s="380"/>
      <c r="O63" s="191"/>
      <c r="P63" s="234"/>
      <c r="Q63"/>
      <c r="R63"/>
      <c r="S63"/>
      <c r="T63"/>
      <c r="U63"/>
      <c r="V63"/>
      <c r="W63"/>
      <c r="X63"/>
      <c r="Y63"/>
      <c r="Z63"/>
      <c r="AA63"/>
      <c r="AB63"/>
      <c r="AC63"/>
      <c r="AD63"/>
      <c r="AE63"/>
    </row>
    <row r="64" spans="1:31" s="10" customFormat="1" ht="20.25" customHeight="1" x14ac:dyDescent="0.25">
      <c r="A64" s="182" t="s">
        <v>442</v>
      </c>
      <c r="B64" s="19"/>
      <c r="C64" s="19"/>
      <c r="D64" s="19"/>
      <c r="E64" s="19"/>
      <c r="F64" s="19"/>
      <c r="G64" s="19"/>
      <c r="H64" s="19"/>
      <c r="I64" s="19"/>
      <c r="J64" s="19"/>
      <c r="K64" s="19"/>
      <c r="L64" s="19"/>
      <c r="M64" s="19"/>
      <c r="N64" s="19"/>
      <c r="O64" s="191"/>
      <c r="P64" s="234"/>
      <c r="Q64"/>
      <c r="R64"/>
      <c r="S64"/>
      <c r="T64"/>
      <c r="U64"/>
      <c r="V64"/>
      <c r="W64"/>
      <c r="X64"/>
      <c r="Y64"/>
      <c r="Z64"/>
      <c r="AA64"/>
      <c r="AB64"/>
      <c r="AC64"/>
      <c r="AD64"/>
      <c r="AE64"/>
    </row>
    <row r="65" spans="1:31" s="10" customFormat="1" x14ac:dyDescent="0.2">
      <c r="A65" s="198" t="s">
        <v>589</v>
      </c>
      <c r="B65" s="22" t="s">
        <v>686</v>
      </c>
      <c r="C65" s="19"/>
      <c r="D65" s="19"/>
      <c r="E65" s="19"/>
      <c r="F65" s="19"/>
      <c r="G65" s="19"/>
      <c r="H65" s="19"/>
      <c r="I65" s="19"/>
      <c r="J65" s="19"/>
      <c r="K65" s="19"/>
      <c r="L65" s="19"/>
      <c r="M65" s="19"/>
      <c r="N65" s="19"/>
      <c r="O65" s="191"/>
      <c r="P65" s="234"/>
      <c r="Q65"/>
      <c r="R65"/>
      <c r="S65"/>
      <c r="T65"/>
      <c r="U65"/>
      <c r="V65"/>
      <c r="W65"/>
      <c r="X65"/>
      <c r="Y65"/>
      <c r="Z65"/>
      <c r="AA65"/>
      <c r="AB65"/>
      <c r="AC65"/>
      <c r="AD65"/>
      <c r="AE65"/>
    </row>
    <row r="66" spans="1:31" ht="30" customHeight="1" x14ac:dyDescent="0.25">
      <c r="A66" s="199">
        <f>ROW()</f>
        <v>66</v>
      </c>
      <c r="B66" s="183" t="s">
        <v>506</v>
      </c>
      <c r="C66" s="24"/>
      <c r="D66" s="24"/>
      <c r="E66" s="24"/>
      <c r="F66" s="23"/>
      <c r="G66" s="24"/>
      <c r="H66" s="23"/>
      <c r="I66" s="23"/>
      <c r="J66" s="121" t="s">
        <v>393</v>
      </c>
      <c r="K66" s="23"/>
      <c r="L66" s="24"/>
      <c r="M66" s="23"/>
      <c r="N66" s="24"/>
      <c r="O66" s="235"/>
      <c r="P66" s="234"/>
    </row>
    <row r="67" spans="1:31" ht="54.95" customHeight="1" x14ac:dyDescent="0.2">
      <c r="A67" s="199">
        <f>ROW()</f>
        <v>67</v>
      </c>
      <c r="B67" s="24"/>
      <c r="C67" s="24"/>
      <c r="D67" s="432" t="s">
        <v>162</v>
      </c>
      <c r="E67" s="415"/>
      <c r="F67" s="415"/>
      <c r="G67" s="24"/>
      <c r="H67" s="122" t="s">
        <v>466</v>
      </c>
      <c r="I67" s="122"/>
      <c r="J67" s="331" t="s">
        <v>662</v>
      </c>
      <c r="K67" s="123"/>
      <c r="L67" s="122" t="s">
        <v>396</v>
      </c>
      <c r="M67" s="123"/>
      <c r="N67" s="122" t="s">
        <v>397</v>
      </c>
      <c r="O67" s="235"/>
      <c r="P67" s="234"/>
    </row>
    <row r="68" spans="1:31" ht="15" customHeight="1" x14ac:dyDescent="0.2">
      <c r="A68" s="199">
        <f>ROW()</f>
        <v>68</v>
      </c>
      <c r="B68" s="24"/>
      <c r="C68" s="24"/>
      <c r="D68" s="411"/>
      <c r="E68" s="412"/>
      <c r="F68" s="413"/>
      <c r="G68" s="47"/>
      <c r="H68" s="309"/>
      <c r="I68" s="23"/>
      <c r="J68" s="332"/>
      <c r="K68" s="23"/>
      <c r="L68" s="36"/>
      <c r="M68" s="23"/>
      <c r="N68" s="36"/>
      <c r="O68" s="235"/>
      <c r="P68" s="234"/>
    </row>
    <row r="69" spans="1:31" ht="15" customHeight="1" x14ac:dyDescent="0.2">
      <c r="A69" s="199">
        <f>ROW()</f>
        <v>69</v>
      </c>
      <c r="B69" s="24"/>
      <c r="C69" s="24"/>
      <c r="D69" s="411"/>
      <c r="E69" s="412"/>
      <c r="F69" s="413"/>
      <c r="G69" s="47"/>
      <c r="H69" s="309"/>
      <c r="I69" s="23"/>
      <c r="J69" s="332"/>
      <c r="K69" s="23"/>
      <c r="L69" s="36"/>
      <c r="M69" s="23"/>
      <c r="N69" s="36"/>
      <c r="O69" s="235"/>
      <c r="P69" s="234"/>
    </row>
    <row r="70" spans="1:31" ht="15" customHeight="1" x14ac:dyDescent="0.2">
      <c r="A70" s="199">
        <f>ROW()</f>
        <v>70</v>
      </c>
      <c r="B70" s="24"/>
      <c r="C70" s="24"/>
      <c r="D70" s="411"/>
      <c r="E70" s="412"/>
      <c r="F70" s="413"/>
      <c r="G70" s="47"/>
      <c r="H70" s="309"/>
      <c r="I70" s="23"/>
      <c r="J70" s="332"/>
      <c r="K70" s="23"/>
      <c r="L70" s="36"/>
      <c r="M70" s="23"/>
      <c r="N70" s="36"/>
      <c r="O70" s="235"/>
      <c r="P70" s="234"/>
    </row>
    <row r="71" spans="1:31" ht="15" customHeight="1" x14ac:dyDescent="0.2">
      <c r="A71" s="199">
        <f>ROW()</f>
        <v>71</v>
      </c>
      <c r="B71" s="24"/>
      <c r="C71" s="24"/>
      <c r="D71" s="411"/>
      <c r="E71" s="412"/>
      <c r="F71" s="413"/>
      <c r="G71" s="47"/>
      <c r="H71" s="309"/>
      <c r="I71" s="23"/>
      <c r="J71" s="332"/>
      <c r="K71" s="23"/>
      <c r="L71" s="36"/>
      <c r="M71" s="23"/>
      <c r="N71" s="36"/>
      <c r="O71" s="235"/>
      <c r="P71" s="234"/>
    </row>
    <row r="72" spans="1:31" ht="15" customHeight="1" x14ac:dyDescent="0.2">
      <c r="A72" s="199">
        <f>ROW()</f>
        <v>72</v>
      </c>
      <c r="B72" s="24"/>
      <c r="C72" s="24"/>
      <c r="D72" s="427"/>
      <c r="E72" s="428"/>
      <c r="F72" s="429"/>
      <c r="G72" s="47"/>
      <c r="H72" s="309"/>
      <c r="I72" s="23"/>
      <c r="J72" s="332"/>
      <c r="K72" s="23"/>
      <c r="L72" s="36"/>
      <c r="M72" s="23"/>
      <c r="N72" s="36"/>
      <c r="O72" s="235"/>
      <c r="P72" s="234"/>
    </row>
    <row r="73" spans="1:31" ht="30" customHeight="1" x14ac:dyDescent="0.25">
      <c r="A73" s="199">
        <f>ROW()</f>
        <v>73</v>
      </c>
      <c r="B73" s="365" t="s">
        <v>507</v>
      </c>
      <c r="C73" s="366"/>
      <c r="D73" s="366"/>
      <c r="E73" s="366"/>
      <c r="F73" s="367"/>
      <c r="G73" s="366"/>
      <c r="H73" s="367"/>
      <c r="I73" s="367"/>
      <c r="J73" s="366"/>
      <c r="K73" s="367"/>
      <c r="L73" s="366"/>
      <c r="M73" s="367"/>
      <c r="N73" s="366"/>
      <c r="O73" s="235"/>
      <c r="P73" s="234"/>
    </row>
    <row r="74" spans="1:31" ht="50.1" customHeight="1" x14ac:dyDescent="0.2">
      <c r="A74" s="199">
        <f>ROW()</f>
        <v>74</v>
      </c>
      <c r="B74" s="366"/>
      <c r="C74" s="366"/>
      <c r="D74" s="368" t="s">
        <v>121</v>
      </c>
      <c r="E74" s="369"/>
      <c r="F74" s="425" t="s">
        <v>486</v>
      </c>
      <c r="G74" s="426"/>
      <c r="H74" s="426"/>
      <c r="I74" s="426"/>
      <c r="J74" s="426"/>
      <c r="K74" s="370"/>
      <c r="L74" s="425" t="s">
        <v>112</v>
      </c>
      <c r="M74" s="425"/>
      <c r="N74" s="425"/>
      <c r="O74" s="235"/>
      <c r="P74" s="234"/>
    </row>
    <row r="75" spans="1:31" ht="30" customHeight="1" x14ac:dyDescent="0.2">
      <c r="A75" s="199">
        <f>ROW()</f>
        <v>75</v>
      </c>
      <c r="B75" s="366"/>
      <c r="C75" s="366"/>
      <c r="D75" s="371"/>
      <c r="E75" s="369"/>
      <c r="F75" s="431"/>
      <c r="G75" s="431"/>
      <c r="H75" s="431"/>
      <c r="I75" s="431"/>
      <c r="J75" s="431"/>
      <c r="K75" s="372"/>
      <c r="L75" s="419"/>
      <c r="M75" s="420"/>
      <c r="N75" s="421"/>
      <c r="O75" s="237"/>
      <c r="P75" s="234"/>
    </row>
    <row r="76" spans="1:31" ht="30" customHeight="1" x14ac:dyDescent="0.2">
      <c r="A76" s="199">
        <f>ROW()</f>
        <v>76</v>
      </c>
      <c r="B76" s="366"/>
      <c r="C76" s="366"/>
      <c r="D76" s="371"/>
      <c r="E76" s="369"/>
      <c r="F76" s="423"/>
      <c r="G76" s="420"/>
      <c r="H76" s="420"/>
      <c r="I76" s="420"/>
      <c r="J76" s="421"/>
      <c r="K76" s="372"/>
      <c r="L76" s="419"/>
      <c r="M76" s="420"/>
      <c r="N76" s="421"/>
      <c r="O76" s="237"/>
      <c r="P76" s="234"/>
    </row>
    <row r="77" spans="1:31" ht="30" customHeight="1" x14ac:dyDescent="0.25">
      <c r="A77" s="199">
        <f>ROW()</f>
        <v>77</v>
      </c>
      <c r="B77" s="183" t="s">
        <v>508</v>
      </c>
      <c r="C77" s="24"/>
      <c r="D77" s="24"/>
      <c r="E77" s="24"/>
      <c r="F77" s="23"/>
      <c r="G77" s="24"/>
      <c r="H77" s="23"/>
      <c r="I77" s="23"/>
      <c r="J77" s="24"/>
      <c r="K77" s="23"/>
      <c r="L77" s="24"/>
      <c r="M77" s="23"/>
      <c r="N77" s="24"/>
      <c r="O77" s="235"/>
      <c r="P77" s="234"/>
    </row>
    <row r="78" spans="1:31" x14ac:dyDescent="0.2">
      <c r="A78" s="199">
        <f>ROW()</f>
        <v>78</v>
      </c>
      <c r="B78" s="23"/>
      <c r="C78" s="23"/>
      <c r="D78" s="23"/>
      <c r="E78" s="23"/>
      <c r="F78" s="23"/>
      <c r="G78" s="23"/>
      <c r="H78" s="23"/>
      <c r="I78" s="23"/>
      <c r="J78" s="23"/>
      <c r="K78" s="23"/>
      <c r="L78" s="23"/>
      <c r="M78" s="23"/>
      <c r="N78" s="331"/>
      <c r="O78" s="235"/>
      <c r="P78" s="234"/>
    </row>
    <row r="79" spans="1:31" ht="15" customHeight="1" x14ac:dyDescent="0.2">
      <c r="A79" s="199">
        <f>ROW()</f>
        <v>79</v>
      </c>
      <c r="B79" s="24"/>
      <c r="C79" s="24"/>
      <c r="D79" s="24" t="s">
        <v>664</v>
      </c>
      <c r="E79" s="24"/>
      <c r="F79" s="24"/>
      <c r="G79" s="23"/>
      <c r="H79" s="24"/>
      <c r="I79" s="23"/>
      <c r="J79" s="24"/>
      <c r="K79" s="23"/>
      <c r="L79" s="24"/>
      <c r="M79" s="23"/>
      <c r="N79" s="124"/>
      <c r="O79" s="235"/>
      <c r="P79" s="234"/>
    </row>
    <row r="80" spans="1:31" ht="15" customHeight="1" x14ac:dyDescent="0.2">
      <c r="A80" s="199">
        <f>ROW()</f>
        <v>80</v>
      </c>
      <c r="B80" s="24"/>
      <c r="C80" s="24"/>
      <c r="D80" s="24" t="s">
        <v>663</v>
      </c>
      <c r="E80" s="24"/>
      <c r="F80" s="24"/>
      <c r="G80" s="23"/>
      <c r="H80" s="24"/>
      <c r="I80" s="23"/>
      <c r="J80" s="24"/>
      <c r="K80" s="23"/>
      <c r="L80" s="24"/>
      <c r="M80" s="23"/>
      <c r="N80" s="124"/>
      <c r="O80" s="235"/>
      <c r="P80" s="234"/>
    </row>
    <row r="81" spans="1:16" ht="15" customHeight="1" x14ac:dyDescent="0.2">
      <c r="A81" s="199">
        <f>ROW()</f>
        <v>81</v>
      </c>
      <c r="B81" s="24"/>
      <c r="C81" s="24"/>
      <c r="D81" s="24" t="s">
        <v>543</v>
      </c>
      <c r="E81" s="24"/>
      <c r="F81" s="24"/>
      <c r="G81" s="23"/>
      <c r="H81" s="24"/>
      <c r="I81" s="23"/>
      <c r="J81" s="24"/>
      <c r="K81" s="23"/>
      <c r="L81" s="24"/>
      <c r="M81" s="23"/>
      <c r="N81" s="125" t="str">
        <f>IF(N79&lt;&gt;0,N80/N79-1,"Not defined")</f>
        <v>Not defined</v>
      </c>
      <c r="O81" s="235"/>
      <c r="P81" s="234"/>
    </row>
    <row r="82" spans="1:16" ht="30" customHeight="1" x14ac:dyDescent="0.2">
      <c r="A82" s="199">
        <f>ROW()</f>
        <v>82</v>
      </c>
      <c r="B82" s="24"/>
      <c r="C82" s="24"/>
      <c r="D82" s="24"/>
      <c r="E82" s="24"/>
      <c r="F82" s="24"/>
      <c r="G82" s="23"/>
      <c r="H82" s="418" t="s">
        <v>484</v>
      </c>
      <c r="I82" s="422"/>
      <c r="J82" s="422"/>
      <c r="K82" s="188"/>
      <c r="L82" s="424" t="s">
        <v>464</v>
      </c>
      <c r="M82" s="422"/>
      <c r="N82" s="422"/>
      <c r="O82" s="235"/>
      <c r="P82" s="234"/>
    </row>
    <row r="83" spans="1:16" ht="15" customHeight="1" x14ac:dyDescent="0.2">
      <c r="A83" s="199">
        <f>ROW()</f>
        <v>83</v>
      </c>
      <c r="B83" s="24"/>
      <c r="C83" s="24"/>
      <c r="D83" s="24" t="s">
        <v>473</v>
      </c>
      <c r="E83" s="24"/>
      <c r="F83" s="24"/>
      <c r="G83" s="23"/>
      <c r="H83" s="188"/>
      <c r="I83" s="188"/>
      <c r="J83" s="33">
        <f>J8</f>
        <v>0</v>
      </c>
      <c r="K83" s="188"/>
      <c r="L83" s="188"/>
      <c r="M83" s="23"/>
      <c r="N83" s="33">
        <f>N8</f>
        <v>0</v>
      </c>
      <c r="O83" s="235"/>
      <c r="P83" s="234"/>
    </row>
    <row r="84" spans="1:16" ht="15" customHeight="1" x14ac:dyDescent="0.2">
      <c r="A84" s="199">
        <f>ROW()</f>
        <v>84</v>
      </c>
      <c r="B84" s="24"/>
      <c r="C84" s="31" t="s">
        <v>258</v>
      </c>
      <c r="D84" s="43" t="s">
        <v>667</v>
      </c>
      <c r="E84" s="24"/>
      <c r="F84" s="24"/>
      <c r="G84" s="23"/>
      <c r="H84" s="193"/>
      <c r="I84" s="188"/>
      <c r="J84" s="188"/>
      <c r="K84" s="23"/>
      <c r="L84" s="193"/>
      <c r="M84" s="188"/>
      <c r="N84" s="188"/>
      <c r="O84" s="235"/>
      <c r="P84" s="234"/>
    </row>
    <row r="85" spans="1:16" ht="15" customHeight="1" x14ac:dyDescent="0.2">
      <c r="A85" s="199">
        <f>ROW()</f>
        <v>85</v>
      </c>
      <c r="B85" s="24"/>
      <c r="C85" s="31" t="s">
        <v>258</v>
      </c>
      <c r="D85" s="43" t="s">
        <v>668</v>
      </c>
      <c r="E85" s="24"/>
      <c r="F85" s="24"/>
      <c r="G85" s="23"/>
      <c r="H85" s="193"/>
      <c r="I85" s="188"/>
      <c r="J85" s="188"/>
      <c r="K85" s="23"/>
      <c r="L85" s="193"/>
      <c r="M85" s="188"/>
      <c r="N85" s="188"/>
      <c r="O85" s="235"/>
      <c r="P85" s="234"/>
    </row>
    <row r="86" spans="1:16" ht="15" customHeight="1" x14ac:dyDescent="0.2">
      <c r="A86" s="199">
        <f>ROW()</f>
        <v>86</v>
      </c>
      <c r="B86" s="24"/>
      <c r="C86" s="31" t="s">
        <v>258</v>
      </c>
      <c r="D86" s="43" t="s">
        <v>389</v>
      </c>
      <c r="E86" s="24"/>
      <c r="F86" s="24"/>
      <c r="G86" s="23"/>
      <c r="H86" s="33">
        <f>J24</f>
        <v>0</v>
      </c>
      <c r="I86" s="188"/>
      <c r="J86" s="188"/>
      <c r="K86" s="23"/>
      <c r="L86" s="33">
        <f>N24</f>
        <v>0</v>
      </c>
      <c r="M86" s="188"/>
      <c r="N86" s="188"/>
      <c r="O86" s="235"/>
      <c r="P86" s="234"/>
    </row>
    <row r="87" spans="1:16" ht="15" customHeight="1" thickBot="1" x14ac:dyDescent="0.25">
      <c r="A87" s="199">
        <f>ROW()</f>
        <v>87</v>
      </c>
      <c r="B87" s="24"/>
      <c r="C87" s="31" t="s">
        <v>258</v>
      </c>
      <c r="D87" s="43" t="s">
        <v>669</v>
      </c>
      <c r="E87" s="24"/>
      <c r="F87" s="24"/>
      <c r="G87" s="23"/>
      <c r="H87" s="193"/>
      <c r="I87" s="188"/>
      <c r="J87" s="188"/>
      <c r="K87" s="24"/>
      <c r="L87" s="193"/>
      <c r="M87" s="188"/>
      <c r="N87" s="188"/>
      <c r="O87" s="235"/>
      <c r="P87" s="234"/>
    </row>
    <row r="88" spans="1:16" ht="15" customHeight="1" thickBot="1" x14ac:dyDescent="0.25">
      <c r="A88" s="199">
        <f>ROW()</f>
        <v>88</v>
      </c>
      <c r="B88" s="24"/>
      <c r="C88" s="24"/>
      <c r="D88" s="24" t="s">
        <v>376</v>
      </c>
      <c r="E88" s="24"/>
      <c r="F88" s="24"/>
      <c r="G88" s="23"/>
      <c r="H88" s="24"/>
      <c r="I88" s="23"/>
      <c r="J88" s="69">
        <f>IF(ISNUMBER($N$81),J83-SUM(H84:H87)*$N$81,0)</f>
        <v>0</v>
      </c>
      <c r="K88" s="285">
        <f>IF(ISNUMBER($N$81),(K83-SUM(I84:I87))*$N$81,0)</f>
        <v>0</v>
      </c>
      <c r="L88" s="24"/>
      <c r="M88" s="23"/>
      <c r="N88" s="69">
        <f>IF(ISNUMBER($N$81),(N83-SUM(L84:L87))*$N$81,0)</f>
        <v>0</v>
      </c>
      <c r="O88" s="235"/>
      <c r="P88" s="234"/>
    </row>
    <row r="89" spans="1:16" ht="30" customHeight="1" x14ac:dyDescent="0.25">
      <c r="A89" s="199">
        <f>ROW()</f>
        <v>89</v>
      </c>
      <c r="B89" s="183" t="s">
        <v>509</v>
      </c>
      <c r="C89" s="24"/>
      <c r="D89" s="24"/>
      <c r="E89" s="24"/>
      <c r="F89" s="23"/>
      <c r="G89" s="24"/>
      <c r="H89" s="23"/>
      <c r="I89" s="23"/>
      <c r="J89" s="24"/>
      <c r="K89" s="23"/>
      <c r="L89" s="24"/>
      <c r="M89" s="24"/>
      <c r="N89" s="24"/>
      <c r="O89" s="235"/>
      <c r="P89" s="234"/>
    </row>
    <row r="90" spans="1:16" ht="24.95" customHeight="1" x14ac:dyDescent="0.2">
      <c r="A90" s="199">
        <f>ROW()</f>
        <v>90</v>
      </c>
      <c r="B90" s="24"/>
      <c r="C90" s="24"/>
      <c r="D90" s="24"/>
      <c r="E90" s="24"/>
      <c r="F90" s="24"/>
      <c r="G90" s="23"/>
      <c r="H90" s="416" t="s">
        <v>467</v>
      </c>
      <c r="I90" s="417"/>
      <c r="J90" s="417"/>
      <c r="K90" s="23"/>
      <c r="L90" s="416" t="s">
        <v>476</v>
      </c>
      <c r="M90" s="417"/>
      <c r="N90" s="417"/>
      <c r="O90" s="235"/>
      <c r="P90" s="234"/>
    </row>
    <row r="91" spans="1:16" ht="15" customHeight="1" x14ac:dyDescent="0.2">
      <c r="A91" s="199">
        <f>ROW()</f>
        <v>91</v>
      </c>
      <c r="B91" s="24"/>
      <c r="C91" s="24"/>
      <c r="D91" s="37" t="s">
        <v>475</v>
      </c>
      <c r="E91" s="37"/>
      <c r="F91" s="24"/>
      <c r="G91" s="23"/>
      <c r="H91" s="188"/>
      <c r="I91" s="188"/>
      <c r="J91" s="29"/>
      <c r="K91" s="23"/>
      <c r="L91" s="24"/>
      <c r="M91" s="23"/>
      <c r="N91" s="29"/>
      <c r="O91" s="235"/>
      <c r="P91" s="234"/>
    </row>
    <row r="92" spans="1:16" ht="15" customHeight="1" x14ac:dyDescent="0.2">
      <c r="A92" s="199">
        <f>ROW()</f>
        <v>92</v>
      </c>
      <c r="B92" s="24"/>
      <c r="C92" s="31" t="s">
        <v>259</v>
      </c>
      <c r="D92" s="43" t="s">
        <v>368</v>
      </c>
      <c r="E92" s="43"/>
      <c r="F92" s="24"/>
      <c r="G92" s="23"/>
      <c r="H92" s="29"/>
      <c r="I92" s="23"/>
      <c r="J92" s="24"/>
      <c r="K92" s="23"/>
      <c r="L92" s="33">
        <f>N107</f>
        <v>0</v>
      </c>
      <c r="M92" s="23"/>
      <c r="N92" s="24"/>
      <c r="O92" s="235"/>
      <c r="P92" s="234"/>
    </row>
    <row r="93" spans="1:16" ht="15" customHeight="1" x14ac:dyDescent="0.2">
      <c r="A93" s="199">
        <f>ROW()</f>
        <v>93</v>
      </c>
      <c r="B93" s="24"/>
      <c r="C93" s="31" t="s">
        <v>258</v>
      </c>
      <c r="D93" s="43" t="s">
        <v>377</v>
      </c>
      <c r="E93" s="43"/>
      <c r="F93" s="24"/>
      <c r="G93" s="23"/>
      <c r="H93" s="33">
        <f>J19</f>
        <v>0</v>
      </c>
      <c r="I93" s="23"/>
      <c r="J93" s="24"/>
      <c r="K93" s="23"/>
      <c r="L93" s="33">
        <f>N19</f>
        <v>0</v>
      </c>
      <c r="M93" s="23"/>
      <c r="N93" s="24"/>
      <c r="O93" s="235"/>
      <c r="P93" s="234"/>
    </row>
    <row r="94" spans="1:16" ht="15" customHeight="1" x14ac:dyDescent="0.2">
      <c r="A94" s="199">
        <f>ROW()</f>
        <v>94</v>
      </c>
      <c r="B94" s="24"/>
      <c r="C94" s="31" t="s">
        <v>258</v>
      </c>
      <c r="D94" s="43" t="s">
        <v>652</v>
      </c>
      <c r="E94" s="43"/>
      <c r="F94" s="24"/>
      <c r="G94" s="23"/>
      <c r="H94" s="193"/>
      <c r="I94" s="23"/>
      <c r="J94" s="24"/>
      <c r="K94" s="24"/>
      <c r="L94" s="29"/>
      <c r="M94" s="23"/>
      <c r="N94" s="24"/>
      <c r="O94" s="235"/>
      <c r="P94" s="234"/>
    </row>
    <row r="95" spans="1:16" ht="15" customHeight="1" thickBot="1" x14ac:dyDescent="0.25">
      <c r="A95" s="199">
        <f>ROW()</f>
        <v>95</v>
      </c>
      <c r="B95" s="24"/>
      <c r="C95" s="31" t="s">
        <v>259</v>
      </c>
      <c r="D95" s="43" t="s">
        <v>468</v>
      </c>
      <c r="E95" s="37"/>
      <c r="F95" s="24"/>
      <c r="G95" s="23"/>
      <c r="H95" s="23"/>
      <c r="I95" s="23"/>
      <c r="J95" s="24"/>
      <c r="K95" s="23"/>
      <c r="L95" s="188"/>
      <c r="M95" s="23"/>
      <c r="N95" s="33">
        <f>N96+L94+L93-L92-N91</f>
        <v>0</v>
      </c>
      <c r="O95" s="235"/>
      <c r="P95" s="234"/>
    </row>
    <row r="96" spans="1:16" ht="15" customHeight="1" thickBot="1" x14ac:dyDescent="0.25">
      <c r="A96" s="199">
        <f>ROW()</f>
        <v>96</v>
      </c>
      <c r="B96" s="24"/>
      <c r="C96" s="24"/>
      <c r="D96" s="37" t="s">
        <v>73</v>
      </c>
      <c r="E96" s="37"/>
      <c r="F96" s="24"/>
      <c r="G96" s="23"/>
      <c r="H96" s="24"/>
      <c r="I96" s="23"/>
      <c r="J96" s="69">
        <f>J91+H92-H93-H94</f>
        <v>0</v>
      </c>
      <c r="K96" s="23"/>
      <c r="L96" s="24"/>
      <c r="M96" s="23"/>
      <c r="N96" s="32"/>
      <c r="O96" s="235"/>
      <c r="P96" s="234"/>
    </row>
    <row r="97" spans="1:31" x14ac:dyDescent="0.2">
      <c r="A97" s="200">
        <f>ROW()</f>
        <v>97</v>
      </c>
      <c r="B97" s="39"/>
      <c r="C97" s="39"/>
      <c r="D97" s="39"/>
      <c r="E97" s="39"/>
      <c r="F97" s="39"/>
      <c r="G97" s="40"/>
      <c r="H97" s="39"/>
      <c r="I97" s="40"/>
      <c r="J97" s="39"/>
      <c r="K97" s="40"/>
      <c r="L97" s="39"/>
      <c r="M97" s="40"/>
      <c r="N97" s="39"/>
      <c r="O97" s="236" t="s">
        <v>550</v>
      </c>
      <c r="P97" s="234"/>
    </row>
    <row r="99" spans="1:31" s="10" customFormat="1" ht="12.75" customHeight="1" x14ac:dyDescent="0.2">
      <c r="A99" s="15"/>
      <c r="B99" s="16"/>
      <c r="C99" s="16"/>
      <c r="D99" s="16"/>
      <c r="E99" s="16"/>
      <c r="F99" s="16"/>
      <c r="G99" s="16"/>
      <c r="H99" s="16"/>
      <c r="I99" s="16"/>
      <c r="J99" s="16"/>
      <c r="K99" s="16"/>
      <c r="L99" s="16"/>
      <c r="M99" s="16"/>
      <c r="N99" s="16"/>
      <c r="O99" s="233"/>
      <c r="P99" s="234"/>
      <c r="Q99"/>
      <c r="R99"/>
      <c r="S99"/>
      <c r="T99"/>
      <c r="U99"/>
      <c r="V99"/>
      <c r="W99"/>
      <c r="X99"/>
      <c r="Y99"/>
      <c r="Z99"/>
      <c r="AA99"/>
      <c r="AB99"/>
      <c r="AC99"/>
      <c r="AD99"/>
      <c r="AE99"/>
    </row>
    <row r="100" spans="1:31" s="10" customFormat="1" ht="16.5" customHeight="1" x14ac:dyDescent="0.25">
      <c r="A100" s="18"/>
      <c r="B100" s="19"/>
      <c r="C100" s="19"/>
      <c r="D100" s="19"/>
      <c r="E100" s="19"/>
      <c r="F100" s="19"/>
      <c r="G100" s="20"/>
      <c r="H100" s="19"/>
      <c r="I100" s="177" t="s">
        <v>191</v>
      </c>
      <c r="J100" s="379" t="str">
        <f>IF(NOT(ISBLANK('Annual CoverSheet'!$C$8)),'Annual CoverSheet'!$C$8,"")</f>
        <v>Airport Company</v>
      </c>
      <c r="K100" s="379"/>
      <c r="L100" s="379"/>
      <c r="M100" s="379"/>
      <c r="N100" s="379"/>
      <c r="O100" s="191"/>
      <c r="P100" s="234"/>
      <c r="Q100"/>
      <c r="R100"/>
      <c r="S100"/>
      <c r="T100"/>
      <c r="U100"/>
      <c r="V100"/>
      <c r="W100"/>
      <c r="X100"/>
      <c r="Y100"/>
      <c r="Z100"/>
      <c r="AA100"/>
      <c r="AB100"/>
      <c r="AC100"/>
      <c r="AD100"/>
      <c r="AE100"/>
    </row>
    <row r="101" spans="1:31" s="10" customFormat="1" ht="16.5" customHeight="1" x14ac:dyDescent="0.25">
      <c r="A101" s="18"/>
      <c r="B101" s="19"/>
      <c r="C101" s="19"/>
      <c r="D101" s="19"/>
      <c r="E101" s="19"/>
      <c r="F101" s="19"/>
      <c r="G101" s="20"/>
      <c r="H101" s="19"/>
      <c r="I101" s="177" t="s">
        <v>192</v>
      </c>
      <c r="J101" s="380">
        <f>IF(ISNUMBER('Annual CoverSheet'!$C$12),'Annual CoverSheet'!$C$12,"")</f>
        <v>40633</v>
      </c>
      <c r="K101" s="380"/>
      <c r="L101" s="380"/>
      <c r="M101" s="380"/>
      <c r="N101" s="380"/>
      <c r="O101" s="191"/>
      <c r="P101" s="234"/>
      <c r="Q101"/>
      <c r="R101"/>
      <c r="S101"/>
      <c r="T101"/>
      <c r="U101"/>
      <c r="V101"/>
      <c r="W101"/>
      <c r="X101"/>
      <c r="Y101"/>
      <c r="Z101"/>
      <c r="AA101"/>
      <c r="AB101"/>
      <c r="AC101"/>
      <c r="AD101"/>
      <c r="AE101"/>
    </row>
    <row r="102" spans="1:31" s="10" customFormat="1" ht="20.25" customHeight="1" x14ac:dyDescent="0.25">
      <c r="A102" s="182" t="s">
        <v>442</v>
      </c>
      <c r="B102" s="19"/>
      <c r="C102" s="19"/>
      <c r="D102" s="19"/>
      <c r="E102" s="19"/>
      <c r="F102" s="19"/>
      <c r="G102" s="19"/>
      <c r="H102" s="19"/>
      <c r="I102" s="19"/>
      <c r="J102" s="19"/>
      <c r="K102" s="19"/>
      <c r="L102" s="19"/>
      <c r="M102" s="19"/>
      <c r="N102" s="19"/>
      <c r="O102" s="191"/>
      <c r="P102" s="234"/>
      <c r="Q102"/>
      <c r="R102"/>
      <c r="S102"/>
      <c r="T102"/>
      <c r="U102"/>
      <c r="V102"/>
      <c r="W102"/>
      <c r="X102"/>
      <c r="Y102"/>
      <c r="Z102"/>
      <c r="AA102"/>
      <c r="AB102"/>
      <c r="AC102"/>
      <c r="AD102"/>
      <c r="AE102"/>
    </row>
    <row r="103" spans="1:31" s="10" customFormat="1" x14ac:dyDescent="0.2">
      <c r="A103" s="198" t="s">
        <v>589</v>
      </c>
      <c r="B103" s="22" t="s">
        <v>686</v>
      </c>
      <c r="C103" s="19"/>
      <c r="D103" s="19"/>
      <c r="E103" s="19"/>
      <c r="F103" s="19"/>
      <c r="G103" s="19"/>
      <c r="H103" s="19"/>
      <c r="I103" s="19"/>
      <c r="J103" s="19"/>
      <c r="K103" s="19"/>
      <c r="L103" s="19"/>
      <c r="M103" s="19"/>
      <c r="N103" s="19"/>
      <c r="O103" s="191"/>
      <c r="P103" s="234"/>
      <c r="Q103"/>
      <c r="R103"/>
      <c r="S103"/>
      <c r="T103"/>
      <c r="U103"/>
      <c r="V103"/>
      <c r="W103"/>
      <c r="X103"/>
      <c r="Y103"/>
      <c r="Z103"/>
      <c r="AA103"/>
      <c r="AB103"/>
      <c r="AC103"/>
      <c r="AD103"/>
      <c r="AE103"/>
    </row>
    <row r="104" spans="1:31" ht="30" customHeight="1" x14ac:dyDescent="0.25">
      <c r="A104" s="199">
        <f>ROW()</f>
        <v>104</v>
      </c>
      <c r="B104" s="183" t="s">
        <v>510</v>
      </c>
      <c r="C104" s="24"/>
      <c r="D104" s="24"/>
      <c r="E104" s="24"/>
      <c r="F104" s="23"/>
      <c r="G104" s="24"/>
      <c r="H104" s="23"/>
      <c r="I104" s="23"/>
      <c r="J104" s="24"/>
      <c r="K104" s="23"/>
      <c r="L104" s="24"/>
      <c r="M104" s="24"/>
      <c r="N104" s="24"/>
      <c r="O104" s="235"/>
      <c r="P104" s="234"/>
    </row>
    <row r="105" spans="1:31" ht="15" customHeight="1" x14ac:dyDescent="0.2">
      <c r="A105" s="199">
        <f>ROW()</f>
        <v>105</v>
      </c>
      <c r="B105" s="24"/>
      <c r="C105" s="24"/>
      <c r="D105" s="43" t="s">
        <v>307</v>
      </c>
      <c r="E105" s="43"/>
      <c r="F105" s="24"/>
      <c r="G105" s="23"/>
      <c r="H105" s="24"/>
      <c r="I105" s="23"/>
      <c r="J105" s="24"/>
      <c r="K105" s="23"/>
      <c r="L105" s="126"/>
      <c r="M105" s="23"/>
      <c r="N105" s="24"/>
      <c r="O105" s="235"/>
      <c r="P105" s="234"/>
    </row>
    <row r="106" spans="1:31" ht="15" customHeight="1" thickBot="1" x14ac:dyDescent="0.25">
      <c r="A106" s="199">
        <f>ROW()</f>
        <v>106</v>
      </c>
      <c r="B106" s="24"/>
      <c r="C106" s="31" t="s">
        <v>259</v>
      </c>
      <c r="D106" s="43" t="s">
        <v>264</v>
      </c>
      <c r="E106" s="43"/>
      <c r="F106" s="24"/>
      <c r="G106" s="23"/>
      <c r="H106" s="24"/>
      <c r="I106" s="23"/>
      <c r="J106" s="24"/>
      <c r="K106" s="23"/>
      <c r="L106" s="126"/>
      <c r="M106" s="23"/>
      <c r="N106" s="24"/>
      <c r="O106" s="235"/>
      <c r="P106" s="234"/>
    </row>
    <row r="107" spans="1:31" ht="15" customHeight="1" thickBot="1" x14ac:dyDescent="0.25">
      <c r="A107" s="199">
        <f>ROW()</f>
        <v>107</v>
      </c>
      <c r="B107" s="24"/>
      <c r="C107" s="24"/>
      <c r="D107" s="24" t="s">
        <v>183</v>
      </c>
      <c r="E107" s="24"/>
      <c r="F107" s="24"/>
      <c r="G107" s="23"/>
      <c r="H107" s="24"/>
      <c r="I107" s="23"/>
      <c r="J107" s="24"/>
      <c r="K107" s="23"/>
      <c r="L107" s="24"/>
      <c r="M107" s="23"/>
      <c r="N107" s="69">
        <f>SUM(L105:L106)</f>
        <v>0</v>
      </c>
      <c r="O107" s="235"/>
      <c r="P107" s="234"/>
    </row>
    <row r="108" spans="1:31" ht="30" customHeight="1" thickBot="1" x14ac:dyDescent="0.3">
      <c r="A108" s="199">
        <f>ROW()</f>
        <v>108</v>
      </c>
      <c r="B108" s="183" t="s">
        <v>511</v>
      </c>
      <c r="C108" s="24"/>
      <c r="D108" s="24"/>
      <c r="E108" s="24"/>
      <c r="F108" s="23"/>
      <c r="G108" s="24"/>
      <c r="H108" s="23"/>
      <c r="I108" s="23"/>
      <c r="J108" s="24"/>
      <c r="K108" s="23"/>
      <c r="L108" s="24"/>
      <c r="M108" s="23"/>
      <c r="N108" s="24"/>
      <c r="O108" s="235"/>
      <c r="P108" s="234"/>
      <c r="Q108" s="221" t="s">
        <v>599</v>
      </c>
      <c r="R108" s="222"/>
    </row>
    <row r="109" spans="1:31" ht="24.95" customHeight="1" thickBot="1" x14ac:dyDescent="0.25">
      <c r="A109" s="199">
        <f>ROW()</f>
        <v>109</v>
      </c>
      <c r="B109" s="24"/>
      <c r="C109" s="24"/>
      <c r="D109" s="24"/>
      <c r="E109" s="24"/>
      <c r="F109" s="42" t="s">
        <v>308</v>
      </c>
      <c r="G109" s="23"/>
      <c r="H109" s="42" t="s">
        <v>309</v>
      </c>
      <c r="I109" s="23"/>
      <c r="J109" s="42" t="s">
        <v>310</v>
      </c>
      <c r="K109" s="23"/>
      <c r="L109" s="42" t="s">
        <v>311</v>
      </c>
      <c r="M109" s="23"/>
      <c r="N109" s="42" t="s">
        <v>594</v>
      </c>
      <c r="O109" s="235"/>
      <c r="P109" s="234"/>
      <c r="Q109" s="214" t="s">
        <v>596</v>
      </c>
      <c r="R109" s="214" t="s">
        <v>597</v>
      </c>
    </row>
    <row r="110" spans="1:31" ht="15" customHeight="1" x14ac:dyDescent="0.2">
      <c r="A110" s="199">
        <f>ROW()</f>
        <v>110</v>
      </c>
      <c r="B110" s="24"/>
      <c r="C110" s="24"/>
      <c r="D110" s="24" t="s">
        <v>473</v>
      </c>
      <c r="E110" s="24"/>
      <c r="F110" s="193"/>
      <c r="G110" s="23"/>
      <c r="H110" s="193"/>
      <c r="I110" s="23"/>
      <c r="J110" s="193"/>
      <c r="K110" s="23"/>
      <c r="L110" s="193"/>
      <c r="M110" s="23"/>
      <c r="N110" s="33">
        <f t="shared" ref="N110:N117" si="0">F110+H110+J110+L110</f>
        <v>0</v>
      </c>
      <c r="O110" s="235"/>
      <c r="P110" s="234"/>
      <c r="Q110" s="215">
        <f>N8</f>
        <v>0</v>
      </c>
      <c r="R110" s="217" t="b">
        <f>ROUND(N110,0)=ROUND(Q110,0)</f>
        <v>1</v>
      </c>
    </row>
    <row r="111" spans="1:31" ht="15" customHeight="1" x14ac:dyDescent="0.2">
      <c r="A111" s="199">
        <f>ROW()</f>
        <v>111</v>
      </c>
      <c r="B111" s="24"/>
      <c r="C111" s="31" t="s">
        <v>258</v>
      </c>
      <c r="D111" s="43" t="s">
        <v>378</v>
      </c>
      <c r="E111" s="43"/>
      <c r="F111" s="193"/>
      <c r="G111" s="23"/>
      <c r="H111" s="193"/>
      <c r="I111" s="23"/>
      <c r="J111" s="193"/>
      <c r="K111" s="23"/>
      <c r="L111" s="193"/>
      <c r="M111" s="23"/>
      <c r="N111" s="33">
        <f t="shared" si="0"/>
        <v>0</v>
      </c>
      <c r="O111" s="235"/>
      <c r="P111" s="234"/>
      <c r="Q111" s="215">
        <f>N10</f>
        <v>0</v>
      </c>
      <c r="R111" s="217" t="b">
        <f t="shared" ref="R111:R118" si="1">ROUND(N111,0)=ROUND(Q111,0)</f>
        <v>1</v>
      </c>
    </row>
    <row r="112" spans="1:31" ht="15" customHeight="1" x14ac:dyDescent="0.2">
      <c r="A112" s="199">
        <f>ROW()</f>
        <v>112</v>
      </c>
      <c r="B112" s="24"/>
      <c r="C112" s="31" t="s">
        <v>259</v>
      </c>
      <c r="D112" s="43" t="s">
        <v>373</v>
      </c>
      <c r="E112" s="43"/>
      <c r="F112" s="193"/>
      <c r="G112" s="23"/>
      <c r="H112" s="193"/>
      <c r="I112" s="23"/>
      <c r="J112" s="193"/>
      <c r="K112" s="23"/>
      <c r="L112" s="193"/>
      <c r="M112" s="23"/>
      <c r="N112" s="33">
        <f t="shared" si="0"/>
        <v>0</v>
      </c>
      <c r="O112" s="235"/>
      <c r="P112" s="234"/>
      <c r="Q112" s="215">
        <f>L12</f>
        <v>0</v>
      </c>
      <c r="R112" s="217" t="b">
        <f t="shared" si="1"/>
        <v>1</v>
      </c>
    </row>
    <row r="113" spans="1:31" s="5" customFormat="1" ht="15" customHeight="1" x14ac:dyDescent="0.2">
      <c r="A113" s="199">
        <f>ROW()</f>
        <v>113</v>
      </c>
      <c r="B113" s="24"/>
      <c r="C113" s="31" t="s">
        <v>259</v>
      </c>
      <c r="D113" s="43" t="s">
        <v>685</v>
      </c>
      <c r="E113" s="43"/>
      <c r="F113" s="193"/>
      <c r="G113" s="23"/>
      <c r="H113" s="23"/>
      <c r="I113" s="23"/>
      <c r="J113" s="23"/>
      <c r="K113" s="23"/>
      <c r="L113" s="23"/>
      <c r="M113" s="23"/>
      <c r="N113" s="33">
        <f t="shared" si="0"/>
        <v>0</v>
      </c>
      <c r="O113" s="235"/>
      <c r="P113" s="234"/>
      <c r="Q113" s="215">
        <f>L13</f>
        <v>0</v>
      </c>
      <c r="R113" s="217" t="b">
        <f t="shared" si="1"/>
        <v>1</v>
      </c>
      <c r="S113"/>
      <c r="T113"/>
      <c r="U113"/>
      <c r="V113"/>
      <c r="W113"/>
      <c r="X113"/>
      <c r="Y113"/>
      <c r="Z113"/>
      <c r="AA113"/>
      <c r="AB113"/>
      <c r="AC113"/>
      <c r="AD113"/>
      <c r="AE113"/>
    </row>
    <row r="114" spans="1:31" ht="15" customHeight="1" x14ac:dyDescent="0.2">
      <c r="A114" s="199">
        <f>ROW()</f>
        <v>114</v>
      </c>
      <c r="B114" s="24"/>
      <c r="C114" s="31" t="s">
        <v>259</v>
      </c>
      <c r="D114" s="43" t="s">
        <v>74</v>
      </c>
      <c r="E114" s="43"/>
      <c r="F114" s="193"/>
      <c r="G114" s="23"/>
      <c r="H114" s="193"/>
      <c r="I114" s="23"/>
      <c r="J114" s="193"/>
      <c r="K114" s="23"/>
      <c r="L114" s="193"/>
      <c r="M114" s="23"/>
      <c r="N114" s="310">
        <f t="shared" si="0"/>
        <v>0</v>
      </c>
      <c r="O114" s="235"/>
      <c r="P114" s="234"/>
      <c r="Q114" s="215">
        <f>N19</f>
        <v>0</v>
      </c>
      <c r="R114" s="217" t="b">
        <f t="shared" si="1"/>
        <v>1</v>
      </c>
    </row>
    <row r="115" spans="1:31" ht="15" customHeight="1" x14ac:dyDescent="0.2">
      <c r="A115" s="199">
        <f>ROW()</f>
        <v>115</v>
      </c>
      <c r="B115" s="24"/>
      <c r="C115" s="31" t="s">
        <v>258</v>
      </c>
      <c r="D115" s="43" t="s">
        <v>389</v>
      </c>
      <c r="E115" s="43"/>
      <c r="F115" s="193"/>
      <c r="G115" s="23"/>
      <c r="H115" s="193"/>
      <c r="I115" s="23"/>
      <c r="J115" s="193"/>
      <c r="K115" s="23"/>
      <c r="L115" s="193"/>
      <c r="M115" s="23"/>
      <c r="N115" s="310">
        <f t="shared" si="0"/>
        <v>0</v>
      </c>
      <c r="O115" s="235"/>
      <c r="P115" s="234"/>
      <c r="Q115" s="215">
        <f>N24</f>
        <v>0</v>
      </c>
      <c r="R115" s="217" t="b">
        <f t="shared" si="1"/>
        <v>1</v>
      </c>
    </row>
    <row r="116" spans="1:31" ht="15" customHeight="1" x14ac:dyDescent="0.2">
      <c r="A116" s="199">
        <f>ROW()</f>
        <v>116</v>
      </c>
      <c r="B116" s="24"/>
      <c r="C116" s="31" t="s">
        <v>259</v>
      </c>
      <c r="D116" s="43" t="s">
        <v>111</v>
      </c>
      <c r="E116" s="43"/>
      <c r="F116" s="193"/>
      <c r="G116" s="46"/>
      <c r="H116" s="193"/>
      <c r="I116" s="46"/>
      <c r="J116" s="193"/>
      <c r="K116" s="46"/>
      <c r="L116" s="193"/>
      <c r="M116" s="46"/>
      <c r="N116" s="311">
        <f>F116+H116+J116+L116</f>
        <v>0</v>
      </c>
      <c r="O116" s="237"/>
      <c r="P116" s="234"/>
      <c r="Q116" s="215">
        <f>N26</f>
        <v>0</v>
      </c>
      <c r="R116" s="217" t="b">
        <f t="shared" si="1"/>
        <v>1</v>
      </c>
    </row>
    <row r="117" spans="1:31" ht="15" customHeight="1" thickBot="1" x14ac:dyDescent="0.25">
      <c r="A117" s="199">
        <f>ROW()</f>
        <v>117</v>
      </c>
      <c r="B117" s="24"/>
      <c r="C117" s="31" t="s">
        <v>259</v>
      </c>
      <c r="D117" s="43" t="s">
        <v>468</v>
      </c>
      <c r="E117" s="43"/>
      <c r="F117" s="193"/>
      <c r="G117" s="46"/>
      <c r="H117" s="193"/>
      <c r="I117" s="46"/>
      <c r="J117" s="193"/>
      <c r="K117" s="46"/>
      <c r="L117" s="193"/>
      <c r="M117" s="46"/>
      <c r="N117" s="312">
        <f t="shared" si="0"/>
        <v>0</v>
      </c>
      <c r="O117" s="237"/>
      <c r="P117" s="234"/>
      <c r="Q117" s="215">
        <f>N28</f>
        <v>0</v>
      </c>
      <c r="R117" s="217" t="b">
        <f t="shared" si="1"/>
        <v>1</v>
      </c>
    </row>
    <row r="118" spans="1:31" ht="15" customHeight="1" thickBot="1" x14ac:dyDescent="0.25">
      <c r="A118" s="199">
        <f>ROW()</f>
        <v>118</v>
      </c>
      <c r="B118" s="24"/>
      <c r="C118" s="24"/>
      <c r="D118" s="24" t="s">
        <v>469</v>
      </c>
      <c r="E118" s="24"/>
      <c r="F118" s="49">
        <f>F110-F111+F112+F113+F114-F115+F116+F117</f>
        <v>0</v>
      </c>
      <c r="G118" s="23"/>
      <c r="H118" s="49">
        <f>H110-H111+H112+H113+H114-H115+H116+H117</f>
        <v>0</v>
      </c>
      <c r="I118" s="23"/>
      <c r="J118" s="49">
        <f>J110-J111+J112+J113+J114-J115+J116+J117</f>
        <v>0</v>
      </c>
      <c r="K118" s="23"/>
      <c r="L118" s="49">
        <f>L110-L111+L112+L113+L114-L115+L116+L117</f>
        <v>0</v>
      </c>
      <c r="M118" s="23"/>
      <c r="N118" s="49">
        <f>N110-N111+N112+N113+N114-N115+N116+N117</f>
        <v>0</v>
      </c>
      <c r="O118" s="235"/>
      <c r="P118" s="234"/>
      <c r="Q118" s="216">
        <f>N30</f>
        <v>0</v>
      </c>
      <c r="R118" s="218" t="b">
        <f t="shared" si="1"/>
        <v>1</v>
      </c>
    </row>
    <row r="119" spans="1:31" ht="30" customHeight="1" x14ac:dyDescent="0.25">
      <c r="A119" s="199">
        <f>ROW()</f>
        <v>119</v>
      </c>
      <c r="B119" s="183" t="s">
        <v>700</v>
      </c>
      <c r="C119" s="24"/>
      <c r="D119" s="24"/>
      <c r="E119" s="24"/>
      <c r="F119" s="361" t="s">
        <v>470</v>
      </c>
      <c r="G119" s="24"/>
      <c r="H119" s="361" t="s">
        <v>363</v>
      </c>
      <c r="I119" s="24"/>
      <c r="J119" s="361" t="s">
        <v>122</v>
      </c>
      <c r="K119" s="24"/>
      <c r="L119" s="361" t="s">
        <v>471</v>
      </c>
      <c r="M119" s="24"/>
      <c r="N119" s="361" t="s">
        <v>193</v>
      </c>
      <c r="O119" s="235"/>
      <c r="P119" s="234"/>
    </row>
    <row r="120" spans="1:31" s="5" customFormat="1" ht="24.95" customHeight="1" x14ac:dyDescent="0.2">
      <c r="A120" s="199">
        <f>ROW()</f>
        <v>120</v>
      </c>
      <c r="B120" s="24"/>
      <c r="C120" s="24"/>
      <c r="D120" s="24" t="s">
        <v>659</v>
      </c>
      <c r="E120" s="43"/>
      <c r="F120" s="193"/>
      <c r="G120" s="23"/>
      <c r="H120" s="193"/>
      <c r="I120" s="23"/>
      <c r="J120" s="193"/>
      <c r="K120" s="23"/>
      <c r="L120" s="193"/>
      <c r="M120" s="23"/>
      <c r="N120" s="45">
        <f>F120+H120-J120+L120</f>
        <v>0</v>
      </c>
      <c r="O120" s="235"/>
      <c r="P120" s="234"/>
      <c r="Q120"/>
      <c r="R120"/>
      <c r="S120"/>
      <c r="T120"/>
      <c r="U120"/>
      <c r="V120"/>
      <c r="W120"/>
      <c r="X120"/>
      <c r="Y120"/>
      <c r="Z120"/>
      <c r="AA120"/>
      <c r="AB120"/>
      <c r="AC120"/>
      <c r="AD120"/>
      <c r="AE120"/>
    </row>
    <row r="121" spans="1:31" s="5" customFormat="1" ht="15" customHeight="1" x14ac:dyDescent="0.2">
      <c r="A121" s="199">
        <f>ROW()</f>
        <v>121</v>
      </c>
      <c r="B121" s="24"/>
      <c r="C121" s="31" t="s">
        <v>259</v>
      </c>
      <c r="D121" s="43" t="s">
        <v>645</v>
      </c>
      <c r="E121" s="43"/>
      <c r="F121" s="193"/>
      <c r="G121" s="23"/>
      <c r="H121" s="193"/>
      <c r="I121" s="23"/>
      <c r="J121" s="193"/>
      <c r="K121" s="23"/>
      <c r="L121" s="193"/>
      <c r="M121" s="23"/>
      <c r="N121" s="45">
        <f>F121+H121-J121+L121</f>
        <v>0</v>
      </c>
      <c r="O121" s="235"/>
      <c r="P121" s="234"/>
      <c r="Q121"/>
      <c r="R121"/>
      <c r="S121"/>
      <c r="T121"/>
      <c r="U121"/>
      <c r="V121"/>
      <c r="W121"/>
      <c r="X121"/>
      <c r="Y121"/>
      <c r="Z121"/>
      <c r="AA121"/>
      <c r="AB121"/>
      <c r="AC121"/>
      <c r="AD121"/>
      <c r="AE121"/>
    </row>
    <row r="122" spans="1:31" s="5" customFormat="1" ht="15" customHeight="1" x14ac:dyDescent="0.2">
      <c r="A122" s="199">
        <f>ROW()</f>
        <v>122</v>
      </c>
      <c r="B122" s="24"/>
      <c r="C122" s="31" t="s">
        <v>258</v>
      </c>
      <c r="D122" s="43" t="s">
        <v>472</v>
      </c>
      <c r="E122" s="43"/>
      <c r="F122" s="193"/>
      <c r="G122" s="23"/>
      <c r="H122" s="193"/>
      <c r="I122" s="23"/>
      <c r="J122" s="193"/>
      <c r="K122" s="23"/>
      <c r="L122" s="193"/>
      <c r="M122" s="23"/>
      <c r="N122" s="45">
        <f>F122+H122-J122+L122</f>
        <v>0</v>
      </c>
      <c r="O122" s="235"/>
      <c r="P122" s="234"/>
      <c r="Q122"/>
      <c r="R122"/>
      <c r="S122"/>
      <c r="T122"/>
      <c r="U122"/>
      <c r="V122"/>
      <c r="W122"/>
      <c r="X122"/>
      <c r="Y122"/>
      <c r="Z122"/>
      <c r="AA122"/>
      <c r="AB122"/>
      <c r="AC122"/>
      <c r="AD122"/>
      <c r="AE122"/>
    </row>
    <row r="123" spans="1:31" s="5" customFormat="1" ht="15" customHeight="1" thickBot="1" x14ac:dyDescent="0.25">
      <c r="A123" s="199">
        <f>ROW()</f>
        <v>123</v>
      </c>
      <c r="B123" s="24"/>
      <c r="C123" s="31" t="s">
        <v>258</v>
      </c>
      <c r="D123" s="43" t="s">
        <v>477</v>
      </c>
      <c r="E123" s="43"/>
      <c r="F123" s="193"/>
      <c r="G123" s="46"/>
      <c r="H123" s="193"/>
      <c r="I123" s="46"/>
      <c r="J123" s="193"/>
      <c r="K123" s="46"/>
      <c r="L123" s="193"/>
      <c r="M123" s="47"/>
      <c r="N123" s="48">
        <f>F123+H123-J123+L123</f>
        <v>0</v>
      </c>
      <c r="O123" s="235"/>
      <c r="P123" s="234"/>
      <c r="Q123"/>
      <c r="R123"/>
      <c r="S123"/>
      <c r="T123"/>
      <c r="U123"/>
      <c r="V123"/>
      <c r="W123"/>
      <c r="X123"/>
      <c r="Y123"/>
      <c r="Z123"/>
      <c r="AA123"/>
      <c r="AB123"/>
      <c r="AC123"/>
      <c r="AD123"/>
      <c r="AE123"/>
    </row>
    <row r="124" spans="1:31" s="5" customFormat="1" ht="15" customHeight="1" thickBot="1" x14ac:dyDescent="0.25">
      <c r="A124" s="199">
        <f>ROW()</f>
        <v>124</v>
      </c>
      <c r="B124" s="24"/>
      <c r="C124" s="24"/>
      <c r="D124" s="24" t="s">
        <v>644</v>
      </c>
      <c r="E124" s="24"/>
      <c r="F124" s="49">
        <f>F120+F121-F122-F123</f>
        <v>0</v>
      </c>
      <c r="G124" s="23"/>
      <c r="H124" s="49">
        <f>H120+H121-H122-H123</f>
        <v>0</v>
      </c>
      <c r="I124" s="23"/>
      <c r="J124" s="49">
        <f>J120+J121-J122-J123</f>
        <v>0</v>
      </c>
      <c r="K124" s="23"/>
      <c r="L124" s="49">
        <f>L120+L121-L122-L123</f>
        <v>0</v>
      </c>
      <c r="M124" s="23"/>
      <c r="N124" s="50">
        <f>N120+N121-N122-N123</f>
        <v>0</v>
      </c>
      <c r="O124" s="235"/>
      <c r="P124" s="234"/>
      <c r="Q124"/>
      <c r="R124"/>
      <c r="S124"/>
      <c r="T124"/>
      <c r="U124"/>
      <c r="V124"/>
      <c r="W124"/>
      <c r="X124"/>
      <c r="Y124"/>
      <c r="Z124"/>
      <c r="AA124"/>
      <c r="AB124"/>
      <c r="AC124"/>
      <c r="AD124"/>
      <c r="AE124"/>
    </row>
    <row r="125" spans="1:31" s="5" customFormat="1" ht="15" customHeight="1" x14ac:dyDescent="0.2">
      <c r="A125" s="199">
        <f>ROW()</f>
        <v>125</v>
      </c>
      <c r="B125" s="24"/>
      <c r="C125" s="363"/>
      <c r="D125" s="363"/>
      <c r="E125" s="363"/>
      <c r="F125" s="363"/>
      <c r="G125" s="363"/>
      <c r="H125" s="363"/>
      <c r="I125" s="363"/>
      <c r="J125" s="363"/>
      <c r="K125" s="363"/>
      <c r="L125" s="363"/>
      <c r="M125" s="363"/>
      <c r="N125" s="363"/>
      <c r="O125" s="235"/>
      <c r="P125" s="234"/>
      <c r="Q125"/>
      <c r="R125"/>
      <c r="S125"/>
      <c r="T125"/>
      <c r="U125"/>
      <c r="V125"/>
      <c r="W125"/>
      <c r="X125"/>
      <c r="Y125"/>
      <c r="Z125"/>
      <c r="AA125"/>
      <c r="AB125"/>
      <c r="AC125"/>
      <c r="AD125"/>
      <c r="AE125"/>
    </row>
    <row r="126" spans="1:31" s="293" customFormat="1" ht="17.25" customHeight="1" x14ac:dyDescent="0.2">
      <c r="A126" s="289">
        <f>ROW()</f>
        <v>126</v>
      </c>
      <c r="B126" s="24"/>
      <c r="C126" s="364"/>
      <c r="D126" s="364"/>
      <c r="E126" s="364"/>
      <c r="F126" s="364"/>
      <c r="G126" s="364"/>
      <c r="H126" s="364"/>
      <c r="I126" s="364"/>
      <c r="J126" s="364"/>
      <c r="K126" s="364"/>
      <c r="L126" s="364"/>
      <c r="M126" s="364"/>
      <c r="N126" s="364"/>
      <c r="O126" s="291"/>
      <c r="P126" s="292"/>
      <c r="Q126" s="3"/>
      <c r="R126" s="3"/>
      <c r="S126" s="3"/>
      <c r="T126" s="3"/>
      <c r="U126" s="3"/>
      <c r="V126" s="3"/>
      <c r="W126" s="3"/>
      <c r="X126" s="3"/>
      <c r="Y126" s="3"/>
      <c r="Z126" s="3"/>
      <c r="AA126" s="3"/>
      <c r="AB126" s="3"/>
      <c r="AC126" s="3"/>
      <c r="AD126" s="3"/>
      <c r="AE126" s="3"/>
    </row>
    <row r="127" spans="1:31" s="5" customFormat="1" ht="72.75" customHeight="1" x14ac:dyDescent="0.2">
      <c r="A127" s="199">
        <f>ROW()</f>
        <v>127</v>
      </c>
      <c r="B127" s="290"/>
      <c r="C127" s="409" t="s">
        <v>660</v>
      </c>
      <c r="D127" s="410"/>
      <c r="E127" s="410"/>
      <c r="F127" s="410"/>
      <c r="G127" s="410"/>
      <c r="H127" s="410"/>
      <c r="I127" s="410"/>
      <c r="J127" s="410"/>
      <c r="K127" s="410"/>
      <c r="L127" s="410"/>
      <c r="M127" s="410"/>
      <c r="N127" s="410"/>
      <c r="O127" s="235"/>
      <c r="P127" s="234"/>
      <c r="Q127"/>
      <c r="R127"/>
      <c r="S127"/>
      <c r="T127"/>
      <c r="U127"/>
      <c r="V127"/>
      <c r="W127"/>
      <c r="X127"/>
      <c r="Y127"/>
      <c r="Z127"/>
      <c r="AA127"/>
      <c r="AB127"/>
      <c r="AC127"/>
      <c r="AD127"/>
      <c r="AE127"/>
    </row>
    <row r="128" spans="1:31" s="5" customFormat="1" ht="16.5" customHeight="1" x14ac:dyDescent="0.2">
      <c r="A128" s="200">
        <f>ROW()</f>
        <v>128</v>
      </c>
      <c r="B128" s="24"/>
      <c r="C128" s="24"/>
      <c r="D128" s="362" t="s">
        <v>478</v>
      </c>
      <c r="E128" s="24"/>
      <c r="F128" s="51"/>
      <c r="G128" s="23"/>
      <c r="H128" s="51"/>
      <c r="I128" s="23"/>
      <c r="J128" s="51"/>
      <c r="K128" s="51"/>
      <c r="L128" s="23"/>
      <c r="M128" s="23"/>
      <c r="N128" s="195"/>
      <c r="O128" s="236" t="s">
        <v>551</v>
      </c>
      <c r="P128" s="234"/>
      <c r="Q128"/>
      <c r="R128"/>
      <c r="S128"/>
      <c r="T128"/>
      <c r="U128"/>
      <c r="V128"/>
      <c r="W128"/>
      <c r="X128"/>
      <c r="Y128"/>
      <c r="Z128"/>
      <c r="AA128"/>
      <c r="AB128"/>
      <c r="AC128"/>
      <c r="AD128"/>
      <c r="AE128"/>
    </row>
    <row r="130" spans="1:31" s="1" customFormat="1" x14ac:dyDescent="0.2">
      <c r="A130"/>
      <c r="B130"/>
      <c r="C130"/>
      <c r="D130"/>
      <c r="E130"/>
      <c r="F130"/>
      <c r="G130"/>
      <c r="H130"/>
      <c r="I130"/>
      <c r="J130"/>
      <c r="K130"/>
      <c r="L130"/>
      <c r="M130"/>
      <c r="N130"/>
      <c r="O130"/>
      <c r="P130"/>
      <c r="Q130"/>
      <c r="R130"/>
      <c r="S130"/>
      <c r="T130"/>
      <c r="U130"/>
      <c r="V130"/>
      <c r="W130"/>
      <c r="X130"/>
      <c r="Y130"/>
      <c r="Z130"/>
      <c r="AA130"/>
      <c r="AB130"/>
      <c r="AC130"/>
      <c r="AD130"/>
      <c r="AE130"/>
    </row>
    <row r="131" spans="1:31" s="1" customFormat="1" x14ac:dyDescent="0.2">
      <c r="A131"/>
      <c r="B131"/>
      <c r="C131"/>
      <c r="D131"/>
      <c r="E131"/>
      <c r="F131"/>
      <c r="G131"/>
      <c r="H131"/>
      <c r="I131"/>
      <c r="J131"/>
      <c r="K131"/>
      <c r="L131"/>
      <c r="M131"/>
      <c r="N131"/>
      <c r="O131"/>
      <c r="P131"/>
      <c r="Q131"/>
      <c r="R131"/>
      <c r="S131"/>
      <c r="T131"/>
      <c r="U131"/>
      <c r="V131"/>
      <c r="W131"/>
      <c r="X131"/>
      <c r="Y131"/>
      <c r="Z131"/>
      <c r="AA131"/>
      <c r="AB131"/>
      <c r="AC131"/>
      <c r="AD131"/>
      <c r="AE131"/>
    </row>
    <row r="132" spans="1:31" s="1" customFormat="1" x14ac:dyDescent="0.2">
      <c r="A132"/>
      <c r="B132"/>
      <c r="C132"/>
      <c r="D132"/>
      <c r="E132"/>
      <c r="F132"/>
      <c r="G132"/>
      <c r="H132"/>
      <c r="I132"/>
      <c r="J132"/>
      <c r="K132"/>
      <c r="L132"/>
      <c r="M132"/>
      <c r="N132"/>
      <c r="O132"/>
      <c r="P132"/>
      <c r="Q132"/>
      <c r="R132"/>
      <c r="S132"/>
      <c r="T132"/>
      <c r="U132"/>
      <c r="V132"/>
      <c r="W132"/>
      <c r="X132"/>
      <c r="Y132"/>
      <c r="Z132"/>
      <c r="AA132"/>
      <c r="AB132"/>
      <c r="AC132"/>
      <c r="AD132"/>
      <c r="AE132"/>
    </row>
    <row r="133" spans="1:31" s="1" customFormat="1" x14ac:dyDescent="0.2">
      <c r="A133"/>
      <c r="B133"/>
      <c r="C133"/>
      <c r="D133"/>
      <c r="E133"/>
      <c r="F133"/>
      <c r="G133"/>
      <c r="H133"/>
      <c r="I133"/>
      <c r="J133"/>
      <c r="K133"/>
      <c r="L133"/>
      <c r="M133"/>
      <c r="N133"/>
      <c r="O133"/>
      <c r="P133"/>
      <c r="Q133"/>
      <c r="R133"/>
      <c r="S133"/>
      <c r="T133"/>
      <c r="U133"/>
      <c r="V133"/>
      <c r="W133"/>
      <c r="X133"/>
      <c r="Y133"/>
      <c r="Z133"/>
      <c r="AA133"/>
      <c r="AB133"/>
      <c r="AC133"/>
      <c r="AD133"/>
      <c r="AE133"/>
    </row>
    <row r="134" spans="1:31" s="1" customFormat="1" x14ac:dyDescent="0.2">
      <c r="A134"/>
      <c r="B134"/>
      <c r="C134"/>
      <c r="D134"/>
      <c r="E134"/>
      <c r="F134"/>
      <c r="G134"/>
      <c r="H134"/>
      <c r="I134"/>
      <c r="J134"/>
      <c r="K134"/>
      <c r="L134"/>
      <c r="M134"/>
      <c r="N134"/>
      <c r="O134"/>
      <c r="P134"/>
      <c r="Q134"/>
      <c r="R134"/>
      <c r="S134"/>
      <c r="T134"/>
      <c r="U134"/>
      <c r="V134"/>
      <c r="W134"/>
      <c r="X134"/>
      <c r="Y134"/>
      <c r="Z134"/>
      <c r="AA134"/>
      <c r="AB134"/>
      <c r="AC134"/>
      <c r="AD134"/>
      <c r="AE134"/>
    </row>
    <row r="135" spans="1:31" s="1" customFormat="1" x14ac:dyDescent="0.2">
      <c r="A135"/>
      <c r="B135"/>
      <c r="C135"/>
      <c r="D135"/>
      <c r="E135"/>
      <c r="F135"/>
      <c r="G135"/>
      <c r="H135"/>
      <c r="I135"/>
      <c r="J135"/>
      <c r="K135"/>
      <c r="L135"/>
      <c r="M135"/>
      <c r="N135"/>
      <c r="O135"/>
      <c r="P135"/>
      <c r="Q135"/>
      <c r="R135"/>
      <c r="S135"/>
      <c r="T135"/>
      <c r="U135"/>
      <c r="V135"/>
      <c r="W135"/>
      <c r="X135"/>
      <c r="Y135"/>
      <c r="Z135"/>
      <c r="AA135"/>
      <c r="AB135"/>
      <c r="AC135"/>
      <c r="AD135"/>
      <c r="AE135"/>
    </row>
    <row r="136" spans="1:31" s="1" customFormat="1" x14ac:dyDescent="0.2">
      <c r="A136"/>
      <c r="B136"/>
      <c r="C136"/>
      <c r="D136"/>
      <c r="E136"/>
      <c r="F136"/>
      <c r="G136"/>
      <c r="H136"/>
      <c r="I136"/>
      <c r="J136"/>
      <c r="K136"/>
      <c r="L136"/>
      <c r="M136"/>
      <c r="N136"/>
      <c r="O136"/>
      <c r="P136"/>
      <c r="Q136"/>
      <c r="R136"/>
      <c r="S136"/>
      <c r="T136"/>
      <c r="U136"/>
      <c r="V136"/>
      <c r="W136"/>
      <c r="X136"/>
      <c r="Y136"/>
      <c r="Z136"/>
      <c r="AA136"/>
      <c r="AB136"/>
      <c r="AC136"/>
      <c r="AD136"/>
      <c r="AE136"/>
    </row>
    <row r="137" spans="1:31" s="1" customFormat="1" x14ac:dyDescent="0.2">
      <c r="A137"/>
      <c r="B137"/>
      <c r="C137"/>
      <c r="D137"/>
      <c r="E137"/>
      <c r="F137"/>
      <c r="G137"/>
      <c r="H137"/>
      <c r="I137"/>
      <c r="J137"/>
      <c r="K137"/>
      <c r="L137"/>
      <c r="M137"/>
      <c r="N137"/>
      <c r="O137"/>
      <c r="P137"/>
      <c r="Q137"/>
      <c r="R137"/>
      <c r="S137"/>
      <c r="T137"/>
      <c r="U137"/>
      <c r="V137"/>
      <c r="W137"/>
      <c r="X137"/>
      <c r="Y137"/>
      <c r="Z137"/>
      <c r="AA137"/>
      <c r="AB137"/>
      <c r="AC137"/>
      <c r="AD137"/>
      <c r="AE137"/>
    </row>
    <row r="138" spans="1:31" s="1" customFormat="1" x14ac:dyDescent="0.2">
      <c r="A138"/>
      <c r="B138"/>
      <c r="C138"/>
      <c r="D138"/>
      <c r="E138"/>
      <c r="F138"/>
      <c r="G138"/>
      <c r="H138"/>
      <c r="I138"/>
      <c r="J138"/>
      <c r="K138"/>
      <c r="L138"/>
      <c r="M138"/>
      <c r="N138"/>
      <c r="O138"/>
      <c r="P138"/>
      <c r="Q138"/>
      <c r="R138"/>
      <c r="S138"/>
      <c r="T138"/>
      <c r="U138"/>
      <c r="V138"/>
      <c r="W138"/>
      <c r="X138"/>
      <c r="Y138"/>
      <c r="Z138"/>
      <c r="AA138"/>
      <c r="AB138"/>
      <c r="AC138"/>
      <c r="AD138"/>
      <c r="AE138"/>
    </row>
    <row r="139" spans="1:31" s="1" customFormat="1" x14ac:dyDescent="0.2">
      <c r="A139"/>
      <c r="B139"/>
      <c r="C139"/>
      <c r="D139"/>
      <c r="E139"/>
      <c r="F139"/>
      <c r="G139"/>
      <c r="H139"/>
      <c r="I139"/>
      <c r="J139"/>
      <c r="K139"/>
      <c r="L139"/>
      <c r="M139"/>
      <c r="N139"/>
      <c r="O139"/>
      <c r="P139"/>
      <c r="Q139"/>
      <c r="R139"/>
      <c r="S139"/>
      <c r="T139"/>
      <c r="U139"/>
      <c r="V139"/>
      <c r="W139"/>
      <c r="X139"/>
      <c r="Y139"/>
      <c r="Z139"/>
      <c r="AA139"/>
      <c r="AB139"/>
      <c r="AC139"/>
      <c r="AD139"/>
      <c r="AE139"/>
    </row>
    <row r="140" spans="1:31" s="1" customFormat="1" x14ac:dyDescent="0.2">
      <c r="A140"/>
      <c r="B140"/>
      <c r="C140"/>
      <c r="D140"/>
      <c r="E140"/>
      <c r="F140"/>
      <c r="G140"/>
      <c r="H140"/>
      <c r="I140"/>
      <c r="J140"/>
      <c r="K140"/>
      <c r="L140"/>
      <c r="M140"/>
      <c r="N140"/>
      <c r="O140"/>
      <c r="P140"/>
      <c r="Q140"/>
      <c r="R140"/>
      <c r="S140"/>
      <c r="T140"/>
      <c r="U140"/>
      <c r="V140"/>
      <c r="W140"/>
      <c r="X140"/>
      <c r="Y140"/>
      <c r="Z140"/>
      <c r="AA140"/>
      <c r="AB140"/>
      <c r="AC140"/>
      <c r="AD140"/>
      <c r="AE140"/>
    </row>
    <row r="141" spans="1:31" s="1" customFormat="1" x14ac:dyDescent="0.2">
      <c r="A141"/>
      <c r="B141"/>
      <c r="C141"/>
      <c r="D141"/>
      <c r="E141"/>
      <c r="F141"/>
      <c r="G141"/>
      <c r="H141"/>
      <c r="I141"/>
      <c r="J141"/>
      <c r="K141"/>
      <c r="L141"/>
      <c r="M141"/>
      <c r="N141"/>
      <c r="O141"/>
      <c r="P141"/>
      <c r="Q141"/>
      <c r="R141"/>
      <c r="S141"/>
      <c r="T141"/>
      <c r="U141"/>
      <c r="V141"/>
      <c r="W141"/>
      <c r="X141"/>
      <c r="Y141"/>
      <c r="Z141"/>
      <c r="AA141"/>
      <c r="AB141"/>
      <c r="AC141"/>
      <c r="AD141"/>
      <c r="AE141"/>
    </row>
    <row r="142" spans="1:31" s="1" customFormat="1" x14ac:dyDescent="0.2">
      <c r="A142"/>
      <c r="B142"/>
      <c r="C142"/>
      <c r="D142"/>
      <c r="E142"/>
      <c r="F142"/>
      <c r="G142"/>
      <c r="H142"/>
      <c r="I142"/>
      <c r="J142"/>
      <c r="K142"/>
      <c r="L142"/>
      <c r="M142"/>
      <c r="N142"/>
      <c r="O142"/>
      <c r="P142"/>
      <c r="Q142"/>
      <c r="R142"/>
      <c r="S142"/>
      <c r="T142"/>
      <c r="U142"/>
      <c r="V142"/>
      <c r="W142"/>
      <c r="X142"/>
      <c r="Y142"/>
      <c r="Z142"/>
      <c r="AA142"/>
      <c r="AB142"/>
      <c r="AC142"/>
      <c r="AD142"/>
      <c r="AE142"/>
    </row>
    <row r="143" spans="1:31" s="1" customFormat="1" x14ac:dyDescent="0.2">
      <c r="A143"/>
      <c r="B143"/>
      <c r="C143"/>
      <c r="D143"/>
      <c r="E143"/>
      <c r="F143"/>
      <c r="G143"/>
      <c r="H143"/>
      <c r="I143"/>
      <c r="J143"/>
      <c r="K143"/>
      <c r="L143"/>
      <c r="M143"/>
      <c r="N143"/>
      <c r="O143"/>
      <c r="P143"/>
      <c r="Q143"/>
      <c r="R143"/>
      <c r="S143"/>
      <c r="T143"/>
      <c r="U143"/>
      <c r="V143"/>
      <c r="W143"/>
      <c r="X143"/>
      <c r="Y143"/>
      <c r="Z143"/>
      <c r="AA143"/>
      <c r="AB143"/>
      <c r="AC143"/>
      <c r="AD143"/>
      <c r="AE143"/>
    </row>
    <row r="144" spans="1:31" s="1" customFormat="1" x14ac:dyDescent="0.2">
      <c r="A144"/>
      <c r="B144"/>
      <c r="C144"/>
      <c r="D144"/>
      <c r="E144"/>
      <c r="F144"/>
      <c r="G144"/>
      <c r="H144"/>
      <c r="I144"/>
      <c r="J144"/>
      <c r="K144"/>
      <c r="L144"/>
      <c r="M144"/>
      <c r="N144"/>
      <c r="O144"/>
      <c r="P144"/>
      <c r="Q144"/>
      <c r="R144"/>
      <c r="S144"/>
      <c r="T144"/>
      <c r="U144"/>
      <c r="V144"/>
      <c r="W144"/>
      <c r="X144"/>
      <c r="Y144"/>
      <c r="Z144"/>
      <c r="AA144"/>
      <c r="AB144"/>
      <c r="AC144"/>
      <c r="AD144"/>
      <c r="AE144"/>
    </row>
  </sheetData>
  <sheetProtection formatColumns="0" formatRows="0"/>
  <mergeCells count="27">
    <mergeCell ref="J2:N2"/>
    <mergeCell ref="J3:N3"/>
    <mergeCell ref="L75:N75"/>
    <mergeCell ref="L74:N74"/>
    <mergeCell ref="F74:J74"/>
    <mergeCell ref="D72:F72"/>
    <mergeCell ref="C50:N50"/>
    <mergeCell ref="D68:F68"/>
    <mergeCell ref="F75:J75"/>
    <mergeCell ref="D71:F71"/>
    <mergeCell ref="C32:N49"/>
    <mergeCell ref="D67:F67"/>
    <mergeCell ref="J63:N63"/>
    <mergeCell ref="C127:N127"/>
    <mergeCell ref="D69:F69"/>
    <mergeCell ref="D70:F70"/>
    <mergeCell ref="C51:N51"/>
    <mergeCell ref="J100:N100"/>
    <mergeCell ref="J101:N101"/>
    <mergeCell ref="H90:J90"/>
    <mergeCell ref="L90:N90"/>
    <mergeCell ref="H54:L54"/>
    <mergeCell ref="J62:N62"/>
    <mergeCell ref="L76:N76"/>
    <mergeCell ref="H82:J82"/>
    <mergeCell ref="F76:J76"/>
    <mergeCell ref="L82:N82"/>
  </mergeCells>
  <phoneticPr fontId="1" type="noConversion"/>
  <conditionalFormatting sqref="N110:N118">
    <cfRule type="expression" dxfId="5" priority="2" stopIfTrue="1">
      <formula>R110&lt;&gt;TRUE</formula>
    </cfRule>
  </conditionalFormatting>
  <conditionalFormatting sqref="J30">
    <cfRule type="expression" dxfId="4" priority="1" stopIfTrue="1">
      <formula>R30&lt;&gt;TRUE</formula>
    </cfRule>
  </conditionalFormatting>
  <dataValidations count="5">
    <dataValidation type="custom" allowBlank="1" showInputMessage="1" showErrorMessage="1" errorTitle="Thousands of dollars" error="Numeric values are accepted" promptTitle="Thousands of dollars" sqref="L120:L123 J120:J123 H120:H123 F120:F123 L16:M18 H21:I23 L21:M23 J26:K26 N26:O26 J56:K57 N56:O57 H68:H72 L68:L72 N68:N72 H84:H85 H87 L84:L85 L87 J91 H92 H94 L94 N8:O8 N91 L105:L106 F110:F117 H110:H112 H114:H117 J110:J112 J114:J117 L110:L112 L114:L117 N95:N96 H13:I13 L13:M13 H16:I18 J8:K8">
      <formula1>ISNUMBER(F8)</formula1>
    </dataValidation>
    <dataValidation type="decimal" allowBlank="1" showInputMessage="1" showErrorMessage="1" errorTitle="Highest rate of finance applied" error="Percentages between 0% and 100% are accepted" promptTitle="Highest rate of finance applied" prompt="Please enter a value between 0% and 100%" sqref="N128">
      <formula1>0</formula1>
      <formula2>1</formula2>
    </dataValidation>
    <dataValidation allowBlank="1" showInputMessage="1" promptTitle="Short text entry cell" prompt=" " sqref="L75:N76 D68:F72 D75:D76 F75:J76"/>
    <dataValidation type="whole" operator="greaterThan" allowBlank="1" showInputMessage="1" showErrorMessage="1" errorTitle="Year ended" error="Years from 2009 are accepted" promptTitle="Year ended" prompt=" " sqref="J68:J72">
      <formula1>2008</formula1>
    </dataValidation>
    <dataValidation type="whole" operator="greaterThan" allowBlank="1" showInputMessage="1" showErrorMessage="1" errorTitle="CPI index" error="Whole numbers accepted" promptTitle="CPI index" sqref="N79:N80">
      <formula1>0</formula1>
    </dataValidation>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rowBreaks count="1" manualBreakCount="1">
    <brk id="128" max="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5"/>
    <pageSetUpPr fitToPage="1"/>
  </sheetPr>
  <dimension ref="A1:K55"/>
  <sheetViews>
    <sheetView showGridLines="0" view="pageBreakPreview" zoomScaleNormal="100" zoomScaleSheetLayoutView="100" workbookViewId="0"/>
  </sheetViews>
  <sheetFormatPr defaultRowHeight="12.75" x14ac:dyDescent="0.2"/>
  <cols>
    <col min="1" max="1" width="3.7109375" customWidth="1"/>
    <col min="2" max="2" width="2.85546875" customWidth="1"/>
    <col min="3" max="3" width="30.5703125" customWidth="1"/>
    <col min="4" max="4" width="13.85546875" customWidth="1"/>
    <col min="5" max="5" width="16.7109375" customWidth="1"/>
    <col min="6" max="7" width="19.7109375" customWidth="1"/>
    <col min="8" max="8" width="2.7109375" customWidth="1"/>
  </cols>
  <sheetData>
    <row r="1" spans="1:11" s="10" customFormat="1" ht="12.75" customHeight="1" x14ac:dyDescent="0.2">
      <c r="A1" s="15"/>
      <c r="B1" s="16"/>
      <c r="C1" s="16"/>
      <c r="D1" s="16"/>
      <c r="E1" s="16"/>
      <c r="F1" s="16"/>
      <c r="G1" s="16"/>
      <c r="H1" s="233"/>
      <c r="I1" s="234"/>
      <c r="J1"/>
      <c r="K1"/>
    </row>
    <row r="2" spans="1:11" s="10" customFormat="1" ht="16.5" customHeight="1" x14ac:dyDescent="0.25">
      <c r="A2" s="18"/>
      <c r="B2" s="19"/>
      <c r="C2" s="19"/>
      <c r="D2" s="177" t="s">
        <v>191</v>
      </c>
      <c r="E2" s="379" t="str">
        <f>IF(NOT(ISBLANK('Annual CoverSheet'!$C$8)),'Annual CoverSheet'!$C$8,"")</f>
        <v>Airport Company</v>
      </c>
      <c r="F2" s="379"/>
      <c r="G2" s="379"/>
      <c r="H2" s="191"/>
      <c r="I2" s="234"/>
      <c r="J2"/>
      <c r="K2"/>
    </row>
    <row r="3" spans="1:11" s="10" customFormat="1" ht="16.5" customHeight="1" x14ac:dyDescent="0.25">
      <c r="A3" s="18"/>
      <c r="B3" s="19"/>
      <c r="C3" s="19"/>
      <c r="D3" s="177" t="s">
        <v>192</v>
      </c>
      <c r="E3" s="380">
        <f>IF(ISNUMBER('Annual CoverSheet'!$C$12),'Annual CoverSheet'!$C$12,"")</f>
        <v>40633</v>
      </c>
      <c r="F3" s="380"/>
      <c r="G3" s="380"/>
      <c r="H3" s="191"/>
      <c r="I3" s="234"/>
      <c r="J3"/>
      <c r="K3"/>
    </row>
    <row r="4" spans="1:11" s="10" customFormat="1" ht="20.25" customHeight="1" x14ac:dyDescent="0.25">
      <c r="A4" s="165" t="s">
        <v>443</v>
      </c>
      <c r="B4" s="19"/>
      <c r="C4" s="19"/>
      <c r="D4" s="19"/>
      <c r="E4" s="19"/>
      <c r="F4" s="19"/>
      <c r="G4" s="19"/>
      <c r="H4" s="191"/>
      <c r="I4" s="234"/>
      <c r="J4"/>
      <c r="K4"/>
    </row>
    <row r="5" spans="1:11" s="10" customFormat="1" x14ac:dyDescent="0.2">
      <c r="A5" s="198" t="s">
        <v>589</v>
      </c>
      <c r="B5" s="22" t="s">
        <v>686</v>
      </c>
      <c r="C5" s="19"/>
      <c r="D5" s="19"/>
      <c r="E5" s="19"/>
      <c r="F5" s="19"/>
      <c r="G5" s="19"/>
      <c r="H5" s="191"/>
      <c r="I5" s="234"/>
      <c r="J5"/>
      <c r="K5"/>
    </row>
    <row r="6" spans="1:11" ht="24.95" customHeight="1" x14ac:dyDescent="0.25">
      <c r="A6" s="199">
        <f>ROW()</f>
        <v>6</v>
      </c>
      <c r="B6" s="183" t="s">
        <v>670</v>
      </c>
      <c r="C6" s="24"/>
      <c r="D6" s="24"/>
      <c r="E6" s="24"/>
      <c r="F6" s="28" t="s">
        <v>257</v>
      </c>
      <c r="G6" s="108"/>
      <c r="H6" s="235"/>
      <c r="I6" s="234"/>
    </row>
    <row r="7" spans="1:11" x14ac:dyDescent="0.2">
      <c r="A7" s="199">
        <f>ROW()</f>
        <v>7</v>
      </c>
      <c r="B7" s="24"/>
      <c r="C7" s="24"/>
      <c r="D7" s="24"/>
      <c r="E7" s="24"/>
      <c r="F7" s="108"/>
      <c r="G7" s="108"/>
      <c r="H7" s="235"/>
      <c r="I7" s="234"/>
    </row>
    <row r="8" spans="1:11" ht="15" customHeight="1" x14ac:dyDescent="0.2">
      <c r="A8" s="199">
        <f>ROW()</f>
        <v>8</v>
      </c>
      <c r="B8" s="24"/>
      <c r="C8" s="43" t="s">
        <v>292</v>
      </c>
      <c r="D8" s="43"/>
      <c r="E8" s="43"/>
      <c r="F8" s="36"/>
      <c r="G8" s="108"/>
      <c r="H8" s="235"/>
      <c r="I8" s="234"/>
    </row>
    <row r="9" spans="1:11" ht="15" customHeight="1" x14ac:dyDescent="0.2">
      <c r="A9" s="199">
        <f>ROW()</f>
        <v>9</v>
      </c>
      <c r="B9" s="24"/>
      <c r="C9" s="43" t="s">
        <v>671</v>
      </c>
      <c r="D9" s="43"/>
      <c r="E9" s="43"/>
      <c r="F9" s="36"/>
      <c r="G9" s="108"/>
      <c r="H9" s="235"/>
      <c r="I9" s="234"/>
    </row>
    <row r="10" spans="1:11" ht="15" customHeight="1" x14ac:dyDescent="0.2">
      <c r="A10" s="199">
        <f>ROW()</f>
        <v>10</v>
      </c>
      <c r="B10" s="24"/>
      <c r="C10" s="43" t="s">
        <v>672</v>
      </c>
      <c r="D10" s="43"/>
      <c r="E10" s="43"/>
      <c r="F10" s="197"/>
      <c r="G10" s="108"/>
      <c r="H10" s="235"/>
      <c r="I10" s="234"/>
    </row>
    <row r="11" spans="1:11" s="5" customFormat="1" ht="15" customHeight="1" x14ac:dyDescent="0.2">
      <c r="A11" s="199">
        <f>ROW()</f>
        <v>11</v>
      </c>
      <c r="B11" s="24"/>
      <c r="C11" s="43" t="s">
        <v>673</v>
      </c>
      <c r="D11" s="43"/>
      <c r="E11" s="43"/>
      <c r="F11" s="189"/>
      <c r="G11" s="108"/>
      <c r="H11" s="235"/>
      <c r="I11" s="234"/>
      <c r="J11"/>
      <c r="K11"/>
    </row>
    <row r="12" spans="1:11" ht="15" customHeight="1" x14ac:dyDescent="0.2">
      <c r="A12" s="199">
        <f>ROW()</f>
        <v>12</v>
      </c>
      <c r="B12" s="24"/>
      <c r="C12" s="43" t="s">
        <v>400</v>
      </c>
      <c r="D12" s="43"/>
      <c r="E12" s="43"/>
      <c r="F12" s="189"/>
      <c r="G12" s="108"/>
      <c r="H12" s="235"/>
      <c r="I12" s="234"/>
    </row>
    <row r="13" spans="1:11" ht="30" customHeight="1" x14ac:dyDescent="0.25">
      <c r="A13" s="199">
        <f>ROW()</f>
        <v>13</v>
      </c>
      <c r="B13" s="183" t="s">
        <v>502</v>
      </c>
      <c r="C13" s="24"/>
      <c r="D13" s="24"/>
      <c r="E13" s="24"/>
      <c r="F13" s="24"/>
      <c r="G13" s="24"/>
      <c r="H13" s="235"/>
      <c r="I13" s="234"/>
    </row>
    <row r="14" spans="1:11" ht="20.100000000000001" customHeight="1" x14ac:dyDescent="0.2">
      <c r="A14" s="199">
        <f>ROW()</f>
        <v>14</v>
      </c>
      <c r="B14" s="24"/>
      <c r="C14" s="42" t="s">
        <v>318</v>
      </c>
      <c r="D14" s="81" t="s">
        <v>319</v>
      </c>
      <c r="E14" s="81"/>
      <c r="F14" s="81"/>
      <c r="G14" s="81"/>
      <c r="H14" s="235"/>
      <c r="I14" s="234"/>
    </row>
    <row r="15" spans="1:11" ht="15" customHeight="1" x14ac:dyDescent="0.2">
      <c r="A15" s="199">
        <f>ROW()</f>
        <v>15</v>
      </c>
      <c r="B15" s="24"/>
      <c r="C15" s="313"/>
      <c r="D15" s="433"/>
      <c r="E15" s="434"/>
      <c r="F15" s="434"/>
      <c r="G15" s="435"/>
      <c r="H15" s="237"/>
      <c r="I15" s="234"/>
    </row>
    <row r="16" spans="1:11" ht="15" customHeight="1" x14ac:dyDescent="0.2">
      <c r="A16" s="199">
        <f>ROW()</f>
        <v>16</v>
      </c>
      <c r="B16" s="24"/>
      <c r="C16" s="313"/>
      <c r="D16" s="433"/>
      <c r="E16" s="434"/>
      <c r="F16" s="434"/>
      <c r="G16" s="435"/>
      <c r="H16" s="237"/>
      <c r="I16" s="234"/>
    </row>
    <row r="17" spans="1:9" ht="15" customHeight="1" x14ac:dyDescent="0.2">
      <c r="A17" s="199">
        <f>ROW()</f>
        <v>17</v>
      </c>
      <c r="B17" s="24"/>
      <c r="C17" s="313"/>
      <c r="D17" s="433"/>
      <c r="E17" s="434"/>
      <c r="F17" s="434"/>
      <c r="G17" s="435"/>
      <c r="H17" s="237"/>
      <c r="I17" s="234"/>
    </row>
    <row r="18" spans="1:9" ht="15" customHeight="1" x14ac:dyDescent="0.2">
      <c r="A18" s="199">
        <f>ROW()</f>
        <v>18</v>
      </c>
      <c r="B18" s="24"/>
      <c r="C18" s="313"/>
      <c r="D18" s="433"/>
      <c r="E18" s="434"/>
      <c r="F18" s="434"/>
      <c r="G18" s="435"/>
      <c r="H18" s="237"/>
      <c r="I18" s="234"/>
    </row>
    <row r="19" spans="1:9" ht="15" customHeight="1" x14ac:dyDescent="0.2">
      <c r="A19" s="199">
        <f>ROW()</f>
        <v>19</v>
      </c>
      <c r="B19" s="24"/>
      <c r="C19" s="313"/>
      <c r="D19" s="433"/>
      <c r="E19" s="434"/>
      <c r="F19" s="434"/>
      <c r="G19" s="435"/>
      <c r="H19" s="237"/>
      <c r="I19" s="234"/>
    </row>
    <row r="20" spans="1:9" ht="15" customHeight="1" x14ac:dyDescent="0.2">
      <c r="A20" s="199">
        <f>ROW()</f>
        <v>20</v>
      </c>
      <c r="B20" s="24"/>
      <c r="C20" s="313"/>
      <c r="D20" s="433"/>
      <c r="E20" s="434"/>
      <c r="F20" s="434"/>
      <c r="G20" s="435"/>
      <c r="H20" s="237"/>
      <c r="I20" s="234"/>
    </row>
    <row r="21" spans="1:9" ht="30" customHeight="1" x14ac:dyDescent="0.25">
      <c r="A21" s="199">
        <f>ROW()</f>
        <v>21</v>
      </c>
      <c r="B21" s="183" t="s">
        <v>503</v>
      </c>
      <c r="C21" s="24"/>
      <c r="D21" s="24"/>
      <c r="E21" s="24"/>
      <c r="F21" s="24"/>
      <c r="G21" s="24"/>
      <c r="H21" s="235"/>
      <c r="I21" s="234"/>
    </row>
    <row r="22" spans="1:9" ht="25.5" x14ac:dyDescent="0.2">
      <c r="A22" s="199">
        <f>ROW()</f>
        <v>22</v>
      </c>
      <c r="B22" s="24"/>
      <c r="C22" s="103" t="s">
        <v>318</v>
      </c>
      <c r="D22" s="115" t="s">
        <v>337</v>
      </c>
      <c r="E22" s="115"/>
      <c r="F22" s="103" t="s">
        <v>665</v>
      </c>
      <c r="G22" s="103" t="s">
        <v>666</v>
      </c>
      <c r="H22" s="235"/>
      <c r="I22" s="234"/>
    </row>
    <row r="23" spans="1:9" ht="15" customHeight="1" x14ac:dyDescent="0.2">
      <c r="A23" s="199">
        <f>ROW()</f>
        <v>23</v>
      </c>
      <c r="B23" s="24"/>
      <c r="C23" s="313"/>
      <c r="D23" s="433"/>
      <c r="E23" s="436"/>
      <c r="F23" s="315"/>
      <c r="G23" s="309"/>
      <c r="H23" s="235"/>
      <c r="I23" s="234"/>
    </row>
    <row r="24" spans="1:9" ht="15" customHeight="1" x14ac:dyDescent="0.2">
      <c r="A24" s="199">
        <f>ROW()</f>
        <v>24</v>
      </c>
      <c r="B24" s="24"/>
      <c r="C24" s="313"/>
      <c r="D24" s="433"/>
      <c r="E24" s="436"/>
      <c r="F24" s="315"/>
      <c r="G24" s="309"/>
      <c r="H24" s="235"/>
      <c r="I24" s="234"/>
    </row>
    <row r="25" spans="1:9" ht="15" customHeight="1" x14ac:dyDescent="0.2">
      <c r="A25" s="199">
        <f>ROW()</f>
        <v>25</v>
      </c>
      <c r="B25" s="24"/>
      <c r="C25" s="313"/>
      <c r="D25" s="433"/>
      <c r="E25" s="436"/>
      <c r="F25" s="315"/>
      <c r="G25" s="309"/>
      <c r="H25" s="235"/>
      <c r="I25" s="234"/>
    </row>
    <row r="26" spans="1:9" ht="15" customHeight="1" x14ac:dyDescent="0.2">
      <c r="A26" s="199">
        <f>ROW()</f>
        <v>26</v>
      </c>
      <c r="B26" s="24"/>
      <c r="C26" s="313"/>
      <c r="D26" s="433"/>
      <c r="E26" s="436"/>
      <c r="F26" s="315"/>
      <c r="G26" s="309"/>
      <c r="H26" s="235"/>
      <c r="I26" s="234"/>
    </row>
    <row r="27" spans="1:9" ht="15" customHeight="1" x14ac:dyDescent="0.2">
      <c r="A27" s="199">
        <f>ROW()</f>
        <v>27</v>
      </c>
      <c r="B27" s="24"/>
      <c r="C27" s="313"/>
      <c r="D27" s="433"/>
      <c r="E27" s="436"/>
      <c r="F27" s="315"/>
      <c r="G27" s="309"/>
      <c r="H27" s="235"/>
      <c r="I27" s="234"/>
    </row>
    <row r="28" spans="1:9" ht="15" customHeight="1" x14ac:dyDescent="0.2">
      <c r="A28" s="199">
        <f>ROW()</f>
        <v>28</v>
      </c>
      <c r="B28" s="24"/>
      <c r="C28" s="313"/>
      <c r="D28" s="427"/>
      <c r="E28" s="436"/>
      <c r="F28" s="315"/>
      <c r="G28" s="309"/>
      <c r="H28" s="235"/>
      <c r="I28" s="234"/>
    </row>
    <row r="29" spans="1:9" ht="15" customHeight="1" x14ac:dyDescent="0.2">
      <c r="A29" s="199">
        <f>ROW()</f>
        <v>29</v>
      </c>
      <c r="B29" s="24"/>
      <c r="C29" s="313"/>
      <c r="D29" s="433"/>
      <c r="E29" s="436"/>
      <c r="F29" s="315"/>
      <c r="G29" s="309"/>
      <c r="H29" s="235"/>
      <c r="I29" s="234"/>
    </row>
    <row r="30" spans="1:9" ht="15" customHeight="1" x14ac:dyDescent="0.2">
      <c r="A30" s="199">
        <f>ROW()</f>
        <v>30</v>
      </c>
      <c r="B30" s="24"/>
      <c r="C30" s="313"/>
      <c r="D30" s="433"/>
      <c r="E30" s="436"/>
      <c r="F30" s="315"/>
      <c r="G30" s="309"/>
      <c r="H30" s="235"/>
      <c r="I30" s="234"/>
    </row>
    <row r="31" spans="1:9" ht="15" customHeight="1" x14ac:dyDescent="0.2">
      <c r="A31" s="199">
        <f>ROW()</f>
        <v>31</v>
      </c>
      <c r="B31" s="24"/>
      <c r="C31" s="313"/>
      <c r="D31" s="433"/>
      <c r="E31" s="436"/>
      <c r="F31" s="315"/>
      <c r="G31" s="309"/>
      <c r="H31" s="235"/>
      <c r="I31" s="234"/>
    </row>
    <row r="32" spans="1:9" ht="15" customHeight="1" x14ac:dyDescent="0.2">
      <c r="A32" s="199">
        <f>ROW()</f>
        <v>32</v>
      </c>
      <c r="B32" s="24"/>
      <c r="C32" s="313"/>
      <c r="D32" s="433"/>
      <c r="E32" s="436"/>
      <c r="F32" s="315"/>
      <c r="G32" s="309"/>
      <c r="H32" s="235"/>
      <c r="I32" s="234"/>
    </row>
    <row r="33" spans="1:9" ht="15" customHeight="1" x14ac:dyDescent="0.2">
      <c r="A33" s="199">
        <f>ROW()</f>
        <v>33</v>
      </c>
      <c r="B33" s="24"/>
      <c r="C33" s="313"/>
      <c r="D33" s="433"/>
      <c r="E33" s="436"/>
      <c r="F33" s="315"/>
      <c r="G33" s="309"/>
      <c r="H33" s="235"/>
      <c r="I33" s="234"/>
    </row>
    <row r="34" spans="1:9" ht="15" customHeight="1" x14ac:dyDescent="0.2">
      <c r="A34" s="199">
        <f>ROW()</f>
        <v>34</v>
      </c>
      <c r="B34" s="24"/>
      <c r="C34" s="313"/>
      <c r="D34" s="433"/>
      <c r="E34" s="436"/>
      <c r="F34" s="315"/>
      <c r="G34" s="309"/>
      <c r="H34" s="235"/>
      <c r="I34" s="234"/>
    </row>
    <row r="35" spans="1:9" ht="15" customHeight="1" x14ac:dyDescent="0.2">
      <c r="A35" s="199">
        <f>ROW()</f>
        <v>35</v>
      </c>
      <c r="B35" s="24"/>
      <c r="C35" s="313"/>
      <c r="D35" s="433"/>
      <c r="E35" s="436"/>
      <c r="F35" s="315"/>
      <c r="G35" s="309"/>
      <c r="H35" s="235"/>
      <c r="I35" s="234"/>
    </row>
    <row r="36" spans="1:9" ht="15" customHeight="1" x14ac:dyDescent="0.2">
      <c r="A36" s="199">
        <f>ROW()</f>
        <v>36</v>
      </c>
      <c r="B36" s="24"/>
      <c r="C36" s="313"/>
      <c r="D36" s="433"/>
      <c r="E36" s="436"/>
      <c r="F36" s="315"/>
      <c r="G36" s="309"/>
      <c r="H36" s="235"/>
      <c r="I36" s="234"/>
    </row>
    <row r="37" spans="1:9" ht="15" customHeight="1" x14ac:dyDescent="0.2">
      <c r="A37" s="199">
        <f>ROW()</f>
        <v>37</v>
      </c>
      <c r="B37" s="24"/>
      <c r="C37" s="314"/>
      <c r="D37" s="433"/>
      <c r="E37" s="436"/>
      <c r="F37" s="203"/>
      <c r="G37" s="316"/>
      <c r="H37" s="235"/>
      <c r="I37" s="234"/>
    </row>
    <row r="38" spans="1:9" ht="30" customHeight="1" x14ac:dyDescent="0.2">
      <c r="A38" s="199">
        <f>ROW()</f>
        <v>38</v>
      </c>
      <c r="B38" s="170"/>
      <c r="C38" s="175" t="s">
        <v>43</v>
      </c>
      <c r="D38" s="67"/>
      <c r="E38" s="78"/>
      <c r="F38" s="66"/>
      <c r="G38" s="77"/>
      <c r="H38" s="235"/>
      <c r="I38" s="234"/>
    </row>
    <row r="39" spans="1:9" ht="15" customHeight="1" x14ac:dyDescent="0.2">
      <c r="A39" s="199">
        <f>ROW()</f>
        <v>39</v>
      </c>
      <c r="B39" s="24"/>
      <c r="C39" s="381"/>
      <c r="D39" s="381"/>
      <c r="E39" s="381"/>
      <c r="F39" s="381"/>
      <c r="G39" s="381"/>
      <c r="H39" s="237"/>
      <c r="I39" s="234"/>
    </row>
    <row r="40" spans="1:9" ht="15" customHeight="1" x14ac:dyDescent="0.2">
      <c r="A40" s="199">
        <f>ROW()</f>
        <v>40</v>
      </c>
      <c r="B40" s="24"/>
      <c r="C40" s="381"/>
      <c r="D40" s="381"/>
      <c r="E40" s="381"/>
      <c r="F40" s="381"/>
      <c r="G40" s="381"/>
      <c r="H40" s="237"/>
      <c r="I40" s="234"/>
    </row>
    <row r="41" spans="1:9" ht="15" customHeight="1" x14ac:dyDescent="0.2">
      <c r="A41" s="199">
        <f>ROW()</f>
        <v>41</v>
      </c>
      <c r="B41" s="24"/>
      <c r="C41" s="381"/>
      <c r="D41" s="381"/>
      <c r="E41" s="381"/>
      <c r="F41" s="381"/>
      <c r="G41" s="381"/>
      <c r="H41" s="237"/>
      <c r="I41" s="234"/>
    </row>
    <row r="42" spans="1:9" ht="15" customHeight="1" x14ac:dyDescent="0.2">
      <c r="A42" s="199">
        <f>ROW()</f>
        <v>42</v>
      </c>
      <c r="B42" s="24"/>
      <c r="C42" s="381"/>
      <c r="D42" s="381"/>
      <c r="E42" s="381"/>
      <c r="F42" s="381"/>
      <c r="G42" s="381"/>
      <c r="H42" s="237"/>
      <c r="I42" s="234"/>
    </row>
    <row r="43" spans="1:9" ht="15" customHeight="1" x14ac:dyDescent="0.2">
      <c r="A43" s="199">
        <f>ROW()</f>
        <v>43</v>
      </c>
      <c r="B43" s="24"/>
      <c r="C43" s="381"/>
      <c r="D43" s="381"/>
      <c r="E43" s="381"/>
      <c r="F43" s="381"/>
      <c r="G43" s="381"/>
      <c r="H43" s="237"/>
      <c r="I43" s="234"/>
    </row>
    <row r="44" spans="1:9" ht="15" customHeight="1" x14ac:dyDescent="0.2">
      <c r="A44" s="199">
        <f>ROW()</f>
        <v>44</v>
      </c>
      <c r="B44" s="24"/>
      <c r="C44" s="381"/>
      <c r="D44" s="381"/>
      <c r="E44" s="381"/>
      <c r="F44" s="381"/>
      <c r="G44" s="381"/>
      <c r="H44" s="237"/>
      <c r="I44" s="234"/>
    </row>
    <row r="45" spans="1:9" ht="15" customHeight="1" x14ac:dyDescent="0.2">
      <c r="A45" s="199">
        <f>ROW()</f>
        <v>45</v>
      </c>
      <c r="B45" s="24"/>
      <c r="C45" s="381"/>
      <c r="D45" s="381"/>
      <c r="E45" s="381"/>
      <c r="F45" s="381"/>
      <c r="G45" s="381"/>
      <c r="H45" s="237"/>
      <c r="I45" s="234"/>
    </row>
    <row r="46" spans="1:9" ht="15" customHeight="1" x14ac:dyDescent="0.2">
      <c r="A46" s="199">
        <f>ROW()</f>
        <v>46</v>
      </c>
      <c r="B46" s="24"/>
      <c r="C46" s="381"/>
      <c r="D46" s="381"/>
      <c r="E46" s="381"/>
      <c r="F46" s="381"/>
      <c r="G46" s="381"/>
      <c r="H46" s="237"/>
      <c r="I46" s="234"/>
    </row>
    <row r="47" spans="1:9" ht="15" customHeight="1" x14ac:dyDescent="0.2">
      <c r="A47" s="199">
        <f>ROW()</f>
        <v>47</v>
      </c>
      <c r="B47" s="24"/>
      <c r="C47" s="381"/>
      <c r="D47" s="381"/>
      <c r="E47" s="381"/>
      <c r="F47" s="381"/>
      <c r="G47" s="381"/>
      <c r="H47" s="237"/>
      <c r="I47" s="234"/>
    </row>
    <row r="48" spans="1:9" ht="15" customHeight="1" x14ac:dyDescent="0.2">
      <c r="A48" s="199">
        <f>ROW()</f>
        <v>48</v>
      </c>
      <c r="B48" s="24"/>
      <c r="C48" s="381"/>
      <c r="D48" s="381"/>
      <c r="E48" s="381"/>
      <c r="F48" s="381"/>
      <c r="G48" s="381"/>
      <c r="H48" s="237"/>
      <c r="I48" s="234"/>
    </row>
    <row r="49" spans="1:9" ht="15" customHeight="1" x14ac:dyDescent="0.2">
      <c r="A49" s="199">
        <f>ROW()</f>
        <v>49</v>
      </c>
      <c r="B49" s="24"/>
      <c r="C49" s="381"/>
      <c r="D49" s="381"/>
      <c r="E49" s="381"/>
      <c r="F49" s="381"/>
      <c r="G49" s="381"/>
      <c r="H49" s="237"/>
      <c r="I49" s="234"/>
    </row>
    <row r="50" spans="1:9" ht="15" customHeight="1" x14ac:dyDescent="0.2">
      <c r="A50" s="199">
        <f>ROW()</f>
        <v>50</v>
      </c>
      <c r="B50" s="24"/>
      <c r="C50" s="381"/>
      <c r="D50" s="381"/>
      <c r="E50" s="381"/>
      <c r="F50" s="381"/>
      <c r="G50" s="381"/>
      <c r="H50" s="237"/>
      <c r="I50" s="234"/>
    </row>
    <row r="51" spans="1:9" ht="15" customHeight="1" x14ac:dyDescent="0.2">
      <c r="A51" s="199">
        <f>ROW()</f>
        <v>51</v>
      </c>
      <c r="B51" s="24"/>
      <c r="C51" s="381"/>
      <c r="D51" s="381"/>
      <c r="E51" s="381"/>
      <c r="F51" s="381"/>
      <c r="G51" s="381"/>
      <c r="H51" s="237"/>
      <c r="I51" s="234"/>
    </row>
    <row r="52" spans="1:9" ht="15" customHeight="1" x14ac:dyDescent="0.2">
      <c r="A52" s="199">
        <f>ROW()</f>
        <v>52</v>
      </c>
      <c r="B52" s="24"/>
      <c r="C52" s="381"/>
      <c r="D52" s="381"/>
      <c r="E52" s="381"/>
      <c r="F52" s="381"/>
      <c r="G52" s="381"/>
      <c r="H52" s="237"/>
      <c r="I52" s="234"/>
    </row>
    <row r="53" spans="1:9" ht="15" customHeight="1" x14ac:dyDescent="0.2">
      <c r="A53" s="199">
        <f>ROW()</f>
        <v>53</v>
      </c>
      <c r="B53" s="24"/>
      <c r="C53" s="381"/>
      <c r="D53" s="381"/>
      <c r="E53" s="381"/>
      <c r="F53" s="381"/>
      <c r="G53" s="381"/>
      <c r="H53" s="237"/>
      <c r="I53" s="234"/>
    </row>
    <row r="54" spans="1:9" ht="15" customHeight="1" x14ac:dyDescent="0.2">
      <c r="A54" s="199">
        <f>ROW()</f>
        <v>54</v>
      </c>
      <c r="B54" s="24"/>
      <c r="C54" s="381"/>
      <c r="D54" s="381"/>
      <c r="E54" s="381"/>
      <c r="F54" s="381"/>
      <c r="G54" s="381"/>
      <c r="H54" s="237"/>
      <c r="I54" s="234"/>
    </row>
    <row r="55" spans="1:9" x14ac:dyDescent="0.2">
      <c r="A55" s="200">
        <f>ROW()</f>
        <v>55</v>
      </c>
      <c r="B55" s="39"/>
      <c r="C55" s="39"/>
      <c r="D55" s="39"/>
      <c r="E55" s="39"/>
      <c r="F55" s="39"/>
      <c r="G55" s="39"/>
      <c r="H55" s="236" t="s">
        <v>552</v>
      </c>
      <c r="I55" s="234"/>
    </row>
  </sheetData>
  <sheetProtection formatColumns="0" formatRows="0"/>
  <mergeCells count="24">
    <mergeCell ref="D36:E36"/>
    <mergeCell ref="D37:E37"/>
    <mergeCell ref="D30:E30"/>
    <mergeCell ref="D31:E31"/>
    <mergeCell ref="D32:E32"/>
    <mergeCell ref="D33:E33"/>
    <mergeCell ref="D34:E34"/>
    <mergeCell ref="D35:E35"/>
    <mergeCell ref="C39:G54"/>
    <mergeCell ref="D19:G19"/>
    <mergeCell ref="D20:G20"/>
    <mergeCell ref="E2:G2"/>
    <mergeCell ref="E3:G3"/>
    <mergeCell ref="D15:G15"/>
    <mergeCell ref="D16:G16"/>
    <mergeCell ref="D17:G17"/>
    <mergeCell ref="D18:G18"/>
    <mergeCell ref="D23:E23"/>
    <mergeCell ref="D24:E24"/>
    <mergeCell ref="D25:E25"/>
    <mergeCell ref="D26:E26"/>
    <mergeCell ref="D27:E27"/>
    <mergeCell ref="D28:E28"/>
    <mergeCell ref="D29:E29"/>
  </mergeCells>
  <phoneticPr fontId="1" type="noConversion"/>
  <dataValidations count="3">
    <dataValidation allowBlank="1" showInputMessage="1" promptTitle="Short text entry cell" prompt=" " sqref="C23:E37 C15:G20"/>
    <dataValidation type="custom" allowBlank="1" showInputMessage="1" showErrorMessage="1" errorTitle="Thousands of dollars" error="Numeric values are accepted" promptTitle="Thousands of dollars" sqref="G23:G37">
      <formula1>ISNUMBER(G23)</formula1>
    </dataValidation>
    <dataValidation type="custom" allowBlank="1" showInputMessage="1" showErrorMessage="1" errorTitle="Dollars" error="Numeric values are accepted" promptTitle="Dollars" prompt=" " sqref="F23:F37">
      <formula1>ISNUMBER(F23)</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5"/>
    <pageSetUpPr fitToPage="1"/>
  </sheetPr>
  <dimension ref="A1:W107"/>
  <sheetViews>
    <sheetView showGridLines="0" view="pageBreakPreview" zoomScaleNormal="100" zoomScaleSheetLayoutView="100" workbookViewId="0"/>
  </sheetViews>
  <sheetFormatPr defaultRowHeight="12.75" x14ac:dyDescent="0.2"/>
  <cols>
    <col min="1" max="1" width="3.7109375" customWidth="1"/>
    <col min="2" max="2" width="4.140625" customWidth="1"/>
    <col min="3" max="3" width="46.5703125" customWidth="1"/>
    <col min="4" max="4" width="1.7109375" customWidth="1"/>
    <col min="5" max="5" width="12.28515625" customWidth="1"/>
    <col min="6" max="6" width="0.5703125" customWidth="1"/>
    <col min="7" max="7" width="12.28515625" customWidth="1"/>
    <col min="8" max="8" width="0.5703125" customWidth="1"/>
    <col min="9" max="9" width="12.28515625" customWidth="1"/>
    <col min="10" max="10" width="0.5703125" customWidth="1"/>
    <col min="11" max="11" width="12.28515625" customWidth="1"/>
    <col min="12" max="12" width="0.5703125" customWidth="1"/>
    <col min="13" max="13" width="12.28515625" customWidth="1"/>
    <col min="14" max="14" width="0.5703125" customWidth="1"/>
    <col min="15" max="15" width="12.28515625" style="1" customWidth="1"/>
    <col min="16" max="16" width="2.7109375" style="1" customWidth="1"/>
  </cols>
  <sheetData>
    <row r="1" spans="1:18" s="10" customFormat="1" ht="12.75" customHeight="1" x14ac:dyDescent="0.2">
      <c r="A1" s="15"/>
      <c r="B1" s="16"/>
      <c r="C1" s="16"/>
      <c r="D1" s="16"/>
      <c r="E1" s="16"/>
      <c r="F1" s="16"/>
      <c r="G1" s="16"/>
      <c r="H1" s="16"/>
      <c r="I1" s="16"/>
      <c r="J1" s="16"/>
      <c r="K1" s="16"/>
      <c r="L1" s="16"/>
      <c r="M1" s="16"/>
      <c r="N1" s="16"/>
      <c r="O1" s="16"/>
      <c r="P1" s="233"/>
      <c r="Q1" s="234"/>
      <c r="R1"/>
    </row>
    <row r="2" spans="1:18" s="10" customFormat="1" ht="16.5" customHeight="1" x14ac:dyDescent="0.25">
      <c r="A2" s="18"/>
      <c r="B2" s="19"/>
      <c r="C2" s="19"/>
      <c r="D2" s="19"/>
      <c r="E2" s="19"/>
      <c r="F2" s="19"/>
      <c r="G2" s="57"/>
      <c r="H2" s="177" t="s">
        <v>191</v>
      </c>
      <c r="I2" s="379" t="str">
        <f>IF(NOT(ISBLANK('Annual CoverSheet'!$C$8)),'Annual CoverSheet'!$C$8,"")</f>
        <v>Airport Company</v>
      </c>
      <c r="J2" s="379"/>
      <c r="K2" s="379"/>
      <c r="L2" s="379"/>
      <c r="M2" s="379"/>
      <c r="N2" s="379"/>
      <c r="O2" s="379"/>
      <c r="P2" s="191"/>
      <c r="Q2" s="234"/>
      <c r="R2"/>
    </row>
    <row r="3" spans="1:18" s="10" customFormat="1" ht="16.5" customHeight="1" x14ac:dyDescent="0.25">
      <c r="A3" s="18"/>
      <c r="B3" s="19"/>
      <c r="C3" s="19"/>
      <c r="D3" s="19"/>
      <c r="E3" s="19"/>
      <c r="F3" s="19"/>
      <c r="G3" s="57"/>
      <c r="H3" s="177" t="s">
        <v>192</v>
      </c>
      <c r="I3" s="380">
        <f>IF(ISNUMBER('Annual CoverSheet'!$C$12),'Annual CoverSheet'!$C$12,"")</f>
        <v>40633</v>
      </c>
      <c r="J3" s="380"/>
      <c r="K3" s="380"/>
      <c r="L3" s="380"/>
      <c r="M3" s="380"/>
      <c r="N3" s="380"/>
      <c r="O3" s="380"/>
      <c r="P3" s="191"/>
      <c r="Q3" s="234"/>
      <c r="R3"/>
    </row>
    <row r="4" spans="1:18" s="10" customFormat="1" ht="20.25" customHeight="1" x14ac:dyDescent="0.25">
      <c r="A4" s="165" t="s">
        <v>444</v>
      </c>
      <c r="B4" s="19"/>
      <c r="C4" s="19"/>
      <c r="D4" s="19"/>
      <c r="E4" s="19"/>
      <c r="F4" s="19"/>
      <c r="G4" s="19"/>
      <c r="H4" s="19"/>
      <c r="I4" s="19"/>
      <c r="J4" s="19"/>
      <c r="K4" s="19"/>
      <c r="L4" s="19"/>
      <c r="M4" s="19"/>
      <c r="N4" s="19"/>
      <c r="O4" s="19"/>
      <c r="P4" s="191"/>
      <c r="Q4" s="234"/>
      <c r="R4"/>
    </row>
    <row r="5" spans="1:18" s="10" customFormat="1" ht="12.75" customHeight="1" x14ac:dyDescent="0.2">
      <c r="A5" s="198" t="s">
        <v>589</v>
      </c>
      <c r="B5" s="22" t="s">
        <v>686</v>
      </c>
      <c r="C5" s="19"/>
      <c r="D5" s="19"/>
      <c r="E5" s="19"/>
      <c r="F5" s="19"/>
      <c r="G5" s="19"/>
      <c r="H5" s="19"/>
      <c r="I5" s="19"/>
      <c r="J5" s="19"/>
      <c r="K5" s="19"/>
      <c r="L5" s="19"/>
      <c r="M5" s="19"/>
      <c r="N5" s="19"/>
      <c r="O5" s="19"/>
      <c r="P5" s="191"/>
      <c r="Q5" s="234"/>
      <c r="R5"/>
    </row>
    <row r="6" spans="1:18" ht="24.95" customHeight="1" x14ac:dyDescent="0.25">
      <c r="A6" s="199">
        <f>ROW()</f>
        <v>6</v>
      </c>
      <c r="B6" s="183" t="s">
        <v>500</v>
      </c>
      <c r="C6" s="24"/>
      <c r="D6" s="23"/>
      <c r="E6" s="24"/>
      <c r="F6" s="23"/>
      <c r="G6" s="24"/>
      <c r="H6" s="23"/>
      <c r="I6" s="24"/>
      <c r="J6" s="23"/>
      <c r="K6" s="24"/>
      <c r="L6" s="23"/>
      <c r="M6" s="24"/>
      <c r="N6" s="23"/>
      <c r="O6" s="24"/>
      <c r="P6" s="235"/>
      <c r="Q6" s="234"/>
    </row>
    <row r="7" spans="1:18" x14ac:dyDescent="0.2">
      <c r="A7" s="199">
        <f>ROW()</f>
        <v>7</v>
      </c>
      <c r="B7" s="24"/>
      <c r="C7" s="24"/>
      <c r="D7" s="23"/>
      <c r="E7" s="24"/>
      <c r="F7" s="23"/>
      <c r="G7" s="24"/>
      <c r="H7" s="23"/>
      <c r="I7" s="24"/>
      <c r="J7" s="23"/>
      <c r="K7" s="24"/>
      <c r="L7" s="23"/>
      <c r="M7" s="24"/>
      <c r="N7" s="23"/>
      <c r="O7" s="28" t="s">
        <v>257</v>
      </c>
      <c r="P7" s="235"/>
      <c r="Q7" s="234"/>
    </row>
    <row r="8" spans="1:18" ht="50.1" customHeight="1" x14ac:dyDescent="0.2">
      <c r="A8" s="199">
        <f>ROW()</f>
        <v>8</v>
      </c>
      <c r="B8" s="24"/>
      <c r="C8" s="24"/>
      <c r="D8" s="23"/>
      <c r="E8" s="42" t="s">
        <v>161</v>
      </c>
      <c r="F8" s="23"/>
      <c r="G8" s="42" t="s">
        <v>653</v>
      </c>
      <c r="H8" s="23"/>
      <c r="I8" s="42" t="s">
        <v>320</v>
      </c>
      <c r="J8" s="23"/>
      <c r="K8" s="42" t="s">
        <v>321</v>
      </c>
      <c r="L8" s="23"/>
      <c r="M8" s="42" t="s">
        <v>654</v>
      </c>
      <c r="N8" s="23"/>
      <c r="O8" s="42" t="s">
        <v>320</v>
      </c>
      <c r="P8" s="235"/>
      <c r="Q8" s="234"/>
    </row>
    <row r="9" spans="1:18" x14ac:dyDescent="0.2">
      <c r="A9" s="199">
        <f>ROW()</f>
        <v>9</v>
      </c>
      <c r="B9" s="24"/>
      <c r="C9" s="169" t="s">
        <v>263</v>
      </c>
      <c r="D9" s="23"/>
      <c r="E9" s="42" t="s">
        <v>322</v>
      </c>
      <c r="F9" s="23"/>
      <c r="G9" s="42" t="s">
        <v>323</v>
      </c>
      <c r="H9" s="23"/>
      <c r="I9" s="42" t="s">
        <v>324</v>
      </c>
      <c r="J9" s="23"/>
      <c r="K9" s="42" t="s">
        <v>322</v>
      </c>
      <c r="L9" s="23"/>
      <c r="M9" s="42" t="s">
        <v>323</v>
      </c>
      <c r="N9" s="23"/>
      <c r="O9" s="42" t="s">
        <v>324</v>
      </c>
      <c r="P9" s="235"/>
      <c r="Q9" s="234"/>
    </row>
    <row r="10" spans="1:18" s="1" customFormat="1" ht="15" customHeight="1" x14ac:dyDescent="0.2">
      <c r="A10" s="199">
        <f>ROW()</f>
        <v>10</v>
      </c>
      <c r="B10" s="24"/>
      <c r="C10" s="43" t="s">
        <v>307</v>
      </c>
      <c r="D10" s="23"/>
      <c r="E10" s="33">
        <f>'S4.RAB Roll-Forward'!L105</f>
        <v>0</v>
      </c>
      <c r="F10" s="23"/>
      <c r="G10" s="33">
        <f>IF($R$65,CHOOSE($W$65,$G78,$I78,$K78,$M78,$O78),"Not defined")</f>
        <v>0</v>
      </c>
      <c r="H10" s="23"/>
      <c r="I10" s="114" t="str">
        <f>IF(OR(NOT(ISNUMBER(G10)),G10=0),"Not defined",(E10/G10)-1)</f>
        <v>Not defined</v>
      </c>
      <c r="J10" s="23"/>
      <c r="K10" s="36"/>
      <c r="L10" s="23"/>
      <c r="M10" s="33">
        <f>IF($R$65,CHOOSE($W$65,$G78,$G78+$I78,$G78+$I78+$K78,$G78+$I78+$K78+$M78,$G78+$I78+$K78+$M78+$O78),"Not defined")</f>
        <v>0</v>
      </c>
      <c r="N10" s="23"/>
      <c r="O10" s="114" t="str">
        <f>IF(OR(NOT(ISNUMBER(M10)),M10=0),"Not defined",(K10/M10)-1)</f>
        <v>Not defined</v>
      </c>
      <c r="P10" s="235"/>
      <c r="Q10" s="234"/>
      <c r="R10"/>
    </row>
    <row r="11" spans="1:18" s="1" customFormat="1" ht="15" customHeight="1" x14ac:dyDescent="0.2">
      <c r="A11" s="199">
        <f>ROW()</f>
        <v>11</v>
      </c>
      <c r="B11" s="24"/>
      <c r="C11" s="43" t="s">
        <v>264</v>
      </c>
      <c r="D11" s="23"/>
      <c r="E11" s="33">
        <f>'S4.RAB Roll-Forward'!L106</f>
        <v>0</v>
      </c>
      <c r="F11" s="23"/>
      <c r="G11" s="33">
        <f>IF($R$65,CHOOSE($W$65,$G79,$I79,$K79,$M79,$O79),"Not defined")</f>
        <v>0</v>
      </c>
      <c r="H11" s="23"/>
      <c r="I11" s="114" t="str">
        <f t="shared" ref="I11:I16" si="0">IF(OR(NOT(ISNUMBER(G11)),G11=0),"Not defined",(E11/G11)-1)</f>
        <v>Not defined</v>
      </c>
      <c r="J11" s="23"/>
      <c r="K11" s="36"/>
      <c r="L11" s="23"/>
      <c r="M11" s="33">
        <f>IF($R$65,CHOOSE($W$65,$G79,$G79+$I79,$G79+$I79+$K79,$G79+$I79+$K79+$M79,$G79+$I79+$K79+$M79+$O79),"Not defined")</f>
        <v>0</v>
      </c>
      <c r="N11" s="23"/>
      <c r="O11" s="114" t="str">
        <f t="shared" ref="O11:O16" si="1">IF(OR(NOT(ISNUMBER(M11)),M11=0),"Not defined",(K11/M11)-1)</f>
        <v>Not defined</v>
      </c>
      <c r="P11" s="235"/>
      <c r="Q11" s="234"/>
      <c r="R11"/>
    </row>
    <row r="12" spans="1:18" s="1" customFormat="1" ht="15" customHeight="1" x14ac:dyDescent="0.2">
      <c r="A12" s="199">
        <f>ROW()</f>
        <v>12</v>
      </c>
      <c r="B12" s="24"/>
      <c r="C12" s="24" t="s">
        <v>183</v>
      </c>
      <c r="D12" s="23"/>
      <c r="E12" s="33">
        <f>SUM(E10:E11)</f>
        <v>0</v>
      </c>
      <c r="F12" s="23"/>
      <c r="G12" s="33">
        <f>SUM(G10:G11)</f>
        <v>0</v>
      </c>
      <c r="H12" s="23"/>
      <c r="I12" s="114" t="str">
        <f>IF(G12=0,"Not defined",E12/G12-1)</f>
        <v>Not defined</v>
      </c>
      <c r="J12" s="23"/>
      <c r="K12" s="33">
        <f>SUM(K10:K11)</f>
        <v>0</v>
      </c>
      <c r="L12" s="23"/>
      <c r="M12" s="33">
        <f>SUM(M10:M11)</f>
        <v>0</v>
      </c>
      <c r="N12" s="23"/>
      <c r="O12" s="114" t="str">
        <f>IF(M12=0,"Not defined",K12/M12-1)</f>
        <v>Not defined</v>
      </c>
      <c r="P12" s="235"/>
      <c r="Q12" s="234"/>
      <c r="R12"/>
    </row>
    <row r="13" spans="1:18" s="1" customFormat="1" ht="12.75" customHeight="1" x14ac:dyDescent="0.2">
      <c r="A13" s="199">
        <f>ROW()</f>
        <v>13</v>
      </c>
      <c r="B13" s="24"/>
      <c r="C13" s="24"/>
      <c r="D13" s="23"/>
      <c r="E13" s="24"/>
      <c r="F13" s="23"/>
      <c r="G13" s="24"/>
      <c r="H13" s="23"/>
      <c r="I13" s="24"/>
      <c r="J13" s="23"/>
      <c r="K13" s="24"/>
      <c r="L13" s="23"/>
      <c r="M13" s="24"/>
      <c r="N13" s="23"/>
      <c r="O13" s="24"/>
      <c r="P13" s="235"/>
      <c r="Q13" s="234"/>
      <c r="R13"/>
    </row>
    <row r="14" spans="1:18" s="1" customFormat="1" ht="15" customHeight="1" x14ac:dyDescent="0.2">
      <c r="A14" s="199">
        <f>ROW()</f>
        <v>14</v>
      </c>
      <c r="B14" s="24"/>
      <c r="C14" s="43" t="s">
        <v>275</v>
      </c>
      <c r="D14" s="23"/>
      <c r="E14" s="33">
        <f>'S2.Regulatory Profit Statement'!H21</f>
        <v>0</v>
      </c>
      <c r="F14" s="23"/>
      <c r="G14" s="33">
        <f>IF($R$65,CHOOSE($W$65,$G82,$I82,$K82,$M82,$O82),"Not defined")</f>
        <v>0</v>
      </c>
      <c r="H14" s="23"/>
      <c r="I14" s="114" t="str">
        <f t="shared" si="0"/>
        <v>Not defined</v>
      </c>
      <c r="J14" s="23"/>
      <c r="K14" s="36"/>
      <c r="L14" s="23"/>
      <c r="M14" s="33">
        <f>IF($R$65,CHOOSE($W$65,$G82,$G82+$I82,$G82+$I82+$K82,$G82+$I82+$K82+$M82,$G82+$I82+$K82+$M82+$O82),"Not defined")</f>
        <v>0</v>
      </c>
      <c r="N14" s="23"/>
      <c r="O14" s="114" t="str">
        <f t="shared" si="1"/>
        <v>Not defined</v>
      </c>
      <c r="P14" s="235"/>
      <c r="Q14" s="234"/>
      <c r="R14"/>
    </row>
    <row r="15" spans="1:18" s="1" customFormat="1" ht="15" customHeight="1" x14ac:dyDescent="0.2">
      <c r="A15" s="199">
        <f>ROW()</f>
        <v>15</v>
      </c>
      <c r="B15" s="24"/>
      <c r="C15" s="43" t="s">
        <v>276</v>
      </c>
      <c r="D15" s="23"/>
      <c r="E15" s="33">
        <f>'S2.Regulatory Profit Statement'!H22</f>
        <v>0</v>
      </c>
      <c r="F15" s="23"/>
      <c r="G15" s="33">
        <f>IF($R$65,CHOOSE($W$65,$G83,$I83,$K83,$M83,$O83),"Not defined")</f>
        <v>0</v>
      </c>
      <c r="H15" s="23"/>
      <c r="I15" s="114" t="str">
        <f t="shared" si="0"/>
        <v>Not defined</v>
      </c>
      <c r="J15" s="23"/>
      <c r="K15" s="36"/>
      <c r="L15" s="23"/>
      <c r="M15" s="33">
        <f>IF($R$65,CHOOSE($W$65,$G83,$G83+$I83,$G83+$I83+$K83,$G83+$I83+$K83+$M83,$G83+$I83+$K83+$M83+$O83),"Not defined")</f>
        <v>0</v>
      </c>
      <c r="N15" s="23"/>
      <c r="O15" s="114" t="str">
        <f t="shared" si="1"/>
        <v>Not defined</v>
      </c>
      <c r="P15" s="235"/>
      <c r="Q15" s="234"/>
      <c r="R15"/>
    </row>
    <row r="16" spans="1:18" s="1" customFormat="1" ht="15" customHeight="1" x14ac:dyDescent="0.2">
      <c r="A16" s="199">
        <f>ROW()</f>
        <v>16</v>
      </c>
      <c r="B16" s="24"/>
      <c r="C16" s="43" t="s">
        <v>277</v>
      </c>
      <c r="D16" s="23"/>
      <c r="E16" s="33">
        <f>'S2.Regulatory Profit Statement'!H23</f>
        <v>0</v>
      </c>
      <c r="F16" s="23"/>
      <c r="G16" s="33">
        <f>IF($R$65,CHOOSE($W$65,$G84,$I84,$K84,$M84,$O84),"Not defined")</f>
        <v>0</v>
      </c>
      <c r="H16" s="23"/>
      <c r="I16" s="114" t="str">
        <f t="shared" si="0"/>
        <v>Not defined</v>
      </c>
      <c r="J16" s="23"/>
      <c r="K16" s="36"/>
      <c r="L16" s="23"/>
      <c r="M16" s="33">
        <f>IF($R$65,CHOOSE($W$65,$G84,$G84+$I84,$G84+$I84+$K84,$G84+$I84+$K84+$M84,$G84+$I84+$K84+$M84+$O84),"Not defined")</f>
        <v>0</v>
      </c>
      <c r="N16" s="23"/>
      <c r="O16" s="114" t="str">
        <f t="shared" si="1"/>
        <v>Not defined</v>
      </c>
      <c r="P16" s="235"/>
      <c r="Q16" s="234"/>
      <c r="R16"/>
    </row>
    <row r="17" spans="1:18" s="1" customFormat="1" ht="15" customHeight="1" x14ac:dyDescent="0.2">
      <c r="A17" s="199">
        <f>ROW()</f>
        <v>17</v>
      </c>
      <c r="B17" s="24"/>
      <c r="C17" s="24" t="s">
        <v>367</v>
      </c>
      <c r="D17" s="23"/>
      <c r="E17" s="33">
        <f>SUM(E14:E16)</f>
        <v>0</v>
      </c>
      <c r="F17" s="23"/>
      <c r="G17" s="33">
        <f>SUM(G14:G16)</f>
        <v>0</v>
      </c>
      <c r="H17" s="23"/>
      <c r="I17" s="114" t="str">
        <f>IF(G17=0,"Not defined",E17/G17-1)</f>
        <v>Not defined</v>
      </c>
      <c r="J17" s="23"/>
      <c r="K17" s="33">
        <f>SUM(K14:K16)</f>
        <v>0</v>
      </c>
      <c r="L17" s="23"/>
      <c r="M17" s="33">
        <f>SUM(M14:M16)</f>
        <v>0</v>
      </c>
      <c r="N17" s="23"/>
      <c r="O17" s="114" t="str">
        <f>IF(M17=0,"Not defined",K17/M17-1)</f>
        <v>Not defined</v>
      </c>
      <c r="P17" s="235"/>
      <c r="Q17" s="234"/>
      <c r="R17"/>
    </row>
    <row r="18" spans="1:18" s="1" customFormat="1" ht="30" customHeight="1" x14ac:dyDescent="0.2">
      <c r="A18" s="199">
        <f>ROW()</f>
        <v>18</v>
      </c>
      <c r="B18" s="24"/>
      <c r="C18" s="169" t="s">
        <v>44</v>
      </c>
      <c r="D18" s="23"/>
      <c r="E18" s="24"/>
      <c r="F18" s="23"/>
      <c r="G18" s="24"/>
      <c r="H18" s="23"/>
      <c r="I18" s="24"/>
      <c r="J18" s="23"/>
      <c r="K18" s="24"/>
      <c r="L18" s="23"/>
      <c r="M18" s="24"/>
      <c r="N18" s="23"/>
      <c r="O18" s="24"/>
      <c r="P18" s="235"/>
      <c r="Q18" s="234"/>
      <c r="R18"/>
    </row>
    <row r="19" spans="1:18" s="1" customFormat="1" ht="15" customHeight="1" x14ac:dyDescent="0.2">
      <c r="A19" s="199">
        <f>ROW()</f>
        <v>19</v>
      </c>
      <c r="B19" s="24"/>
      <c r="C19" s="201" t="s">
        <v>265</v>
      </c>
      <c r="D19" s="23"/>
      <c r="E19" s="36"/>
      <c r="F19" s="23"/>
      <c r="G19" s="33">
        <f t="shared" ref="G19:G28" si="2">IF($R$65,CHOOSE($W$65,$G88,$I88,$K88,$M88,$O88),"Not defined")</f>
        <v>0</v>
      </c>
      <c r="H19" s="23"/>
      <c r="I19" s="114" t="str">
        <f t="shared" ref="I19:I28" si="3">IF(OR(NOT(ISNUMBER(G19)),G19=0),"Not defined",(E19/G19)-1)</f>
        <v>Not defined</v>
      </c>
      <c r="J19" s="23"/>
      <c r="K19" s="36"/>
      <c r="L19" s="23"/>
      <c r="M19" s="33">
        <f t="shared" ref="M19:M28" si="4">IF($R$65,CHOOSE($W$65,$G88,$G88+$I88,$G88+$I88+$K88,$G88+$I88+$K88+$M88,$G88+$I88+$K88+$M88+$O88),"Not defined")</f>
        <v>0</v>
      </c>
      <c r="N19" s="23"/>
      <c r="O19" s="114" t="str">
        <f t="shared" ref="O19:O28" si="5">IF(OR(NOT(ISNUMBER(M19)),M19=0),"Not defined",(K19/M19)-1)</f>
        <v>Not defined</v>
      </c>
      <c r="P19" s="235"/>
      <c r="Q19" s="234"/>
      <c r="R19"/>
    </row>
    <row r="20" spans="1:18" s="1" customFormat="1" ht="15" customHeight="1" x14ac:dyDescent="0.2">
      <c r="A20" s="199">
        <f>ROW()</f>
        <v>20</v>
      </c>
      <c r="B20" s="24"/>
      <c r="C20" s="201" t="s">
        <v>266</v>
      </c>
      <c r="D20" s="23"/>
      <c r="E20" s="36"/>
      <c r="F20" s="23"/>
      <c r="G20" s="33">
        <f t="shared" si="2"/>
        <v>0</v>
      </c>
      <c r="H20" s="23"/>
      <c r="I20" s="114" t="str">
        <f t="shared" si="3"/>
        <v>Not defined</v>
      </c>
      <c r="J20" s="23"/>
      <c r="K20" s="36"/>
      <c r="L20" s="23"/>
      <c r="M20" s="33">
        <f t="shared" si="4"/>
        <v>0</v>
      </c>
      <c r="N20" s="23"/>
      <c r="O20" s="114" t="str">
        <f t="shared" si="5"/>
        <v>Not defined</v>
      </c>
      <c r="P20" s="235"/>
      <c r="Q20" s="234"/>
      <c r="R20"/>
    </row>
    <row r="21" spans="1:18" s="1" customFormat="1" ht="15" customHeight="1" x14ac:dyDescent="0.2">
      <c r="A21" s="199">
        <f>ROW()</f>
        <v>21</v>
      </c>
      <c r="B21" s="24"/>
      <c r="C21" s="201" t="s">
        <v>267</v>
      </c>
      <c r="D21" s="23"/>
      <c r="E21" s="36"/>
      <c r="F21" s="23"/>
      <c r="G21" s="33">
        <f t="shared" si="2"/>
        <v>0</v>
      </c>
      <c r="H21" s="23"/>
      <c r="I21" s="114" t="str">
        <f t="shared" si="3"/>
        <v>Not defined</v>
      </c>
      <c r="J21" s="23"/>
      <c r="K21" s="36"/>
      <c r="L21" s="23"/>
      <c r="M21" s="33">
        <f t="shared" si="4"/>
        <v>0</v>
      </c>
      <c r="N21" s="23"/>
      <c r="O21" s="114" t="str">
        <f t="shared" si="5"/>
        <v>Not defined</v>
      </c>
      <c r="P21" s="235"/>
      <c r="Q21" s="234"/>
      <c r="R21"/>
    </row>
    <row r="22" spans="1:18" s="1" customFormat="1" ht="15" customHeight="1" x14ac:dyDescent="0.2">
      <c r="A22" s="199">
        <f>ROW()</f>
        <v>22</v>
      </c>
      <c r="B22" s="24"/>
      <c r="C22" s="201" t="s">
        <v>268</v>
      </c>
      <c r="D22" s="23"/>
      <c r="E22" s="36"/>
      <c r="F22" s="23"/>
      <c r="G22" s="33">
        <f t="shared" si="2"/>
        <v>0</v>
      </c>
      <c r="H22" s="23"/>
      <c r="I22" s="114" t="str">
        <f t="shared" si="3"/>
        <v>Not defined</v>
      </c>
      <c r="J22" s="23"/>
      <c r="K22" s="36"/>
      <c r="L22" s="23"/>
      <c r="M22" s="33">
        <f t="shared" si="4"/>
        <v>0</v>
      </c>
      <c r="N22" s="23"/>
      <c r="O22" s="114" t="str">
        <f t="shared" si="5"/>
        <v>Not defined</v>
      </c>
      <c r="P22" s="235"/>
      <c r="Q22" s="234"/>
      <c r="R22"/>
    </row>
    <row r="23" spans="1:18" s="1" customFormat="1" ht="15" customHeight="1" x14ac:dyDescent="0.2">
      <c r="A23" s="199">
        <f>ROW()</f>
        <v>23</v>
      </c>
      <c r="B23" s="24"/>
      <c r="C23" s="201" t="s">
        <v>269</v>
      </c>
      <c r="D23" s="23"/>
      <c r="E23" s="36"/>
      <c r="F23" s="23"/>
      <c r="G23" s="33">
        <f t="shared" si="2"/>
        <v>0</v>
      </c>
      <c r="H23" s="23"/>
      <c r="I23" s="114" t="str">
        <f t="shared" si="3"/>
        <v>Not defined</v>
      </c>
      <c r="J23" s="23"/>
      <c r="K23" s="36"/>
      <c r="L23" s="23"/>
      <c r="M23" s="33">
        <f t="shared" si="4"/>
        <v>0</v>
      </c>
      <c r="N23" s="23"/>
      <c r="O23" s="114" t="str">
        <f t="shared" si="5"/>
        <v>Not defined</v>
      </c>
      <c r="P23" s="235"/>
      <c r="Q23" s="234"/>
      <c r="R23"/>
    </row>
    <row r="24" spans="1:18" s="1" customFormat="1" ht="15" customHeight="1" x14ac:dyDescent="0.2">
      <c r="A24" s="199">
        <f>ROW()</f>
        <v>24</v>
      </c>
      <c r="B24" s="24"/>
      <c r="C24" s="201" t="s">
        <v>270</v>
      </c>
      <c r="D24" s="23"/>
      <c r="E24" s="36"/>
      <c r="F24" s="23"/>
      <c r="G24" s="33">
        <f t="shared" si="2"/>
        <v>0</v>
      </c>
      <c r="H24" s="23"/>
      <c r="I24" s="114" t="str">
        <f t="shared" si="3"/>
        <v>Not defined</v>
      </c>
      <c r="J24" s="23"/>
      <c r="K24" s="36"/>
      <c r="L24" s="23"/>
      <c r="M24" s="33">
        <f t="shared" si="4"/>
        <v>0</v>
      </c>
      <c r="N24" s="23"/>
      <c r="O24" s="114" t="str">
        <f t="shared" si="5"/>
        <v>Not defined</v>
      </c>
      <c r="P24" s="235"/>
      <c r="Q24" s="234"/>
      <c r="R24"/>
    </row>
    <row r="25" spans="1:18" s="1" customFormat="1" ht="15" customHeight="1" x14ac:dyDescent="0.2">
      <c r="A25" s="199">
        <f>ROW()</f>
        <v>25</v>
      </c>
      <c r="B25" s="24"/>
      <c r="C25" s="201" t="s">
        <v>271</v>
      </c>
      <c r="D25" s="23"/>
      <c r="E25" s="36"/>
      <c r="F25" s="23"/>
      <c r="G25" s="33">
        <f t="shared" si="2"/>
        <v>0</v>
      </c>
      <c r="H25" s="23"/>
      <c r="I25" s="114" t="str">
        <f t="shared" si="3"/>
        <v>Not defined</v>
      </c>
      <c r="J25" s="23"/>
      <c r="K25" s="36"/>
      <c r="L25" s="23"/>
      <c r="M25" s="33">
        <f t="shared" si="4"/>
        <v>0</v>
      </c>
      <c r="N25" s="23"/>
      <c r="O25" s="114" t="str">
        <f t="shared" si="5"/>
        <v>Not defined</v>
      </c>
      <c r="P25" s="235"/>
      <c r="Q25" s="234"/>
      <c r="R25"/>
    </row>
    <row r="26" spans="1:18" s="1" customFormat="1" ht="15" customHeight="1" x14ac:dyDescent="0.2">
      <c r="A26" s="199">
        <f>ROW()</f>
        <v>26</v>
      </c>
      <c r="B26" s="24"/>
      <c r="C26" s="201" t="s">
        <v>272</v>
      </c>
      <c r="D26" s="23"/>
      <c r="E26" s="36"/>
      <c r="F26" s="23"/>
      <c r="G26" s="33">
        <f t="shared" si="2"/>
        <v>0</v>
      </c>
      <c r="H26" s="23"/>
      <c r="I26" s="114" t="str">
        <f t="shared" si="3"/>
        <v>Not defined</v>
      </c>
      <c r="J26" s="23"/>
      <c r="K26" s="36"/>
      <c r="L26" s="23"/>
      <c r="M26" s="33">
        <f t="shared" si="4"/>
        <v>0</v>
      </c>
      <c r="N26" s="23"/>
      <c r="O26" s="114" t="str">
        <f t="shared" si="5"/>
        <v>Not defined</v>
      </c>
      <c r="P26" s="235"/>
      <c r="Q26" s="234"/>
      <c r="R26"/>
    </row>
    <row r="27" spans="1:18" s="1" customFormat="1" ht="15" customHeight="1" x14ac:dyDescent="0.2">
      <c r="A27" s="199">
        <f>ROW()</f>
        <v>27</v>
      </c>
      <c r="B27" s="24"/>
      <c r="C27" s="201" t="s">
        <v>273</v>
      </c>
      <c r="D27" s="23"/>
      <c r="E27" s="36"/>
      <c r="F27" s="23"/>
      <c r="G27" s="33">
        <f t="shared" si="2"/>
        <v>0</v>
      </c>
      <c r="H27" s="23"/>
      <c r="I27" s="114" t="str">
        <f t="shared" si="3"/>
        <v>Not defined</v>
      </c>
      <c r="J27" s="23"/>
      <c r="K27" s="36"/>
      <c r="L27" s="23"/>
      <c r="M27" s="33">
        <f t="shared" si="4"/>
        <v>0</v>
      </c>
      <c r="N27" s="23"/>
      <c r="O27" s="114" t="str">
        <f t="shared" si="5"/>
        <v>Not defined</v>
      </c>
      <c r="P27" s="235"/>
      <c r="Q27" s="234"/>
      <c r="R27"/>
    </row>
    <row r="28" spans="1:18" s="1" customFormat="1" ht="15" customHeight="1" x14ac:dyDescent="0.2">
      <c r="A28" s="199">
        <f>ROW()</f>
        <v>28</v>
      </c>
      <c r="B28" s="24"/>
      <c r="C28" s="43" t="s">
        <v>274</v>
      </c>
      <c r="D28" s="23"/>
      <c r="E28" s="36"/>
      <c r="F28" s="23"/>
      <c r="G28" s="33">
        <f t="shared" si="2"/>
        <v>0</v>
      </c>
      <c r="H28" s="23"/>
      <c r="I28" s="114" t="str">
        <f t="shared" si="3"/>
        <v>Not defined</v>
      </c>
      <c r="J28" s="23"/>
      <c r="K28" s="36"/>
      <c r="L28" s="23"/>
      <c r="M28" s="33">
        <f t="shared" si="4"/>
        <v>0</v>
      </c>
      <c r="N28" s="23"/>
      <c r="O28" s="114" t="str">
        <f t="shared" si="5"/>
        <v>Not defined</v>
      </c>
      <c r="P28" s="235"/>
      <c r="Q28" s="234"/>
      <c r="R28"/>
    </row>
    <row r="29" spans="1:18" s="1" customFormat="1" ht="15" customHeight="1" x14ac:dyDescent="0.2">
      <c r="A29" s="199">
        <f>ROW()</f>
        <v>29</v>
      </c>
      <c r="B29" s="24"/>
      <c r="C29" s="24" t="s">
        <v>183</v>
      </c>
      <c r="D29" s="23"/>
      <c r="E29" s="33">
        <f>SUM(E19:E28)</f>
        <v>0</v>
      </c>
      <c r="F29" s="23"/>
      <c r="G29" s="33">
        <f>SUM(G19:G28)</f>
        <v>0</v>
      </c>
      <c r="H29" s="23"/>
      <c r="I29" s="114" t="str">
        <f>IF(G29=0,"Not defined",E29/G29-1)</f>
        <v>Not defined</v>
      </c>
      <c r="J29" s="23"/>
      <c r="K29" s="33">
        <f>SUM(K19:K28)</f>
        <v>0</v>
      </c>
      <c r="L29" s="23"/>
      <c r="M29" s="33">
        <f>SUM(M19:M28)</f>
        <v>0</v>
      </c>
      <c r="N29" s="23"/>
      <c r="O29" s="114" t="str">
        <f>IF(M29=0,"Not defined",K29/M29-1)</f>
        <v>Not defined</v>
      </c>
      <c r="P29" s="235"/>
      <c r="Q29" s="234"/>
      <c r="R29"/>
    </row>
    <row r="30" spans="1:18" s="1" customFormat="1" ht="30" customHeight="1" x14ac:dyDescent="0.2">
      <c r="A30" s="199">
        <f>ROW()</f>
        <v>30</v>
      </c>
      <c r="B30" s="24"/>
      <c r="C30" s="170" t="s">
        <v>184</v>
      </c>
      <c r="D30" s="23"/>
      <c r="E30" s="24"/>
      <c r="F30" s="23"/>
      <c r="G30" s="24"/>
      <c r="H30" s="23"/>
      <c r="I30" s="24"/>
      <c r="J30" s="23"/>
      <c r="K30" s="24"/>
      <c r="L30" s="23"/>
      <c r="M30" s="24"/>
      <c r="N30" s="23"/>
      <c r="O30" s="24"/>
      <c r="P30" s="235"/>
      <c r="Q30" s="234"/>
      <c r="R30"/>
    </row>
    <row r="31" spans="1:18" ht="15" customHeight="1" x14ac:dyDescent="0.2">
      <c r="A31" s="199">
        <f>ROW()</f>
        <v>31</v>
      </c>
      <c r="B31" s="24"/>
      <c r="C31" s="381"/>
      <c r="D31" s="381"/>
      <c r="E31" s="381"/>
      <c r="F31" s="381"/>
      <c r="G31" s="381"/>
      <c r="H31" s="381"/>
      <c r="I31" s="381"/>
      <c r="J31" s="381"/>
      <c r="K31" s="381"/>
      <c r="L31" s="381"/>
      <c r="M31" s="381"/>
      <c r="N31" s="381"/>
      <c r="O31" s="381"/>
      <c r="P31" s="235"/>
      <c r="Q31" s="234"/>
    </row>
    <row r="32" spans="1:18" ht="15" customHeight="1" x14ac:dyDescent="0.2">
      <c r="A32" s="199">
        <f>ROW()</f>
        <v>32</v>
      </c>
      <c r="B32" s="24"/>
      <c r="C32" s="381"/>
      <c r="D32" s="381"/>
      <c r="E32" s="381"/>
      <c r="F32" s="381"/>
      <c r="G32" s="381"/>
      <c r="H32" s="381"/>
      <c r="I32" s="381"/>
      <c r="J32" s="381"/>
      <c r="K32" s="381"/>
      <c r="L32" s="381"/>
      <c r="M32" s="381"/>
      <c r="N32" s="381"/>
      <c r="O32" s="381"/>
      <c r="P32" s="235"/>
      <c r="Q32" s="234"/>
    </row>
    <row r="33" spans="1:17" ht="15" customHeight="1" x14ac:dyDescent="0.2">
      <c r="A33" s="199">
        <f>ROW()</f>
        <v>33</v>
      </c>
      <c r="B33" s="24"/>
      <c r="C33" s="381"/>
      <c r="D33" s="381"/>
      <c r="E33" s="381"/>
      <c r="F33" s="381"/>
      <c r="G33" s="381"/>
      <c r="H33" s="381"/>
      <c r="I33" s="381"/>
      <c r="J33" s="381"/>
      <c r="K33" s="381"/>
      <c r="L33" s="381"/>
      <c r="M33" s="381"/>
      <c r="N33" s="381"/>
      <c r="O33" s="381"/>
      <c r="P33" s="235"/>
      <c r="Q33" s="234"/>
    </row>
    <row r="34" spans="1:17" ht="15" customHeight="1" x14ac:dyDescent="0.2">
      <c r="A34" s="199">
        <f>ROW()</f>
        <v>34</v>
      </c>
      <c r="B34" s="24"/>
      <c r="C34" s="381"/>
      <c r="D34" s="381"/>
      <c r="E34" s="381"/>
      <c r="F34" s="381"/>
      <c r="G34" s="381"/>
      <c r="H34" s="381"/>
      <c r="I34" s="381"/>
      <c r="J34" s="381"/>
      <c r="K34" s="381"/>
      <c r="L34" s="381"/>
      <c r="M34" s="381"/>
      <c r="N34" s="381"/>
      <c r="O34" s="381"/>
      <c r="P34" s="235"/>
      <c r="Q34" s="234"/>
    </row>
    <row r="35" spans="1:17" ht="15" customHeight="1" x14ac:dyDescent="0.2">
      <c r="A35" s="199">
        <f>ROW()</f>
        <v>35</v>
      </c>
      <c r="B35" s="24"/>
      <c r="C35" s="381"/>
      <c r="D35" s="381"/>
      <c r="E35" s="381"/>
      <c r="F35" s="381"/>
      <c r="G35" s="381"/>
      <c r="H35" s="381"/>
      <c r="I35" s="381"/>
      <c r="J35" s="381"/>
      <c r="K35" s="381"/>
      <c r="L35" s="381"/>
      <c r="M35" s="381"/>
      <c r="N35" s="381"/>
      <c r="O35" s="381"/>
      <c r="P35" s="235"/>
      <c r="Q35" s="234"/>
    </row>
    <row r="36" spans="1:17" ht="15" customHeight="1" x14ac:dyDescent="0.2">
      <c r="A36" s="199">
        <f>ROW()</f>
        <v>36</v>
      </c>
      <c r="B36" s="24"/>
      <c r="C36" s="381"/>
      <c r="D36" s="381"/>
      <c r="E36" s="381"/>
      <c r="F36" s="381"/>
      <c r="G36" s="381"/>
      <c r="H36" s="381"/>
      <c r="I36" s="381"/>
      <c r="J36" s="381"/>
      <c r="K36" s="381"/>
      <c r="L36" s="381"/>
      <c r="M36" s="381"/>
      <c r="N36" s="381"/>
      <c r="O36" s="381"/>
      <c r="P36" s="235"/>
      <c r="Q36" s="234"/>
    </row>
    <row r="37" spans="1:17" ht="15" customHeight="1" x14ac:dyDescent="0.2">
      <c r="A37" s="199">
        <f>ROW()</f>
        <v>37</v>
      </c>
      <c r="B37" s="24"/>
      <c r="C37" s="381"/>
      <c r="D37" s="381"/>
      <c r="E37" s="381"/>
      <c r="F37" s="381"/>
      <c r="G37" s="381"/>
      <c r="H37" s="381"/>
      <c r="I37" s="381"/>
      <c r="J37" s="381"/>
      <c r="K37" s="381"/>
      <c r="L37" s="381"/>
      <c r="M37" s="381"/>
      <c r="N37" s="381"/>
      <c r="O37" s="381"/>
      <c r="P37" s="235"/>
      <c r="Q37" s="234"/>
    </row>
    <row r="38" spans="1:17" ht="15" customHeight="1" x14ac:dyDescent="0.2">
      <c r="A38" s="199">
        <f>ROW()</f>
        <v>38</v>
      </c>
      <c r="B38" s="24"/>
      <c r="C38" s="381"/>
      <c r="D38" s="381"/>
      <c r="E38" s="381"/>
      <c r="F38" s="381"/>
      <c r="G38" s="381"/>
      <c r="H38" s="381"/>
      <c r="I38" s="381"/>
      <c r="J38" s="381"/>
      <c r="K38" s="381"/>
      <c r="L38" s="381"/>
      <c r="M38" s="381"/>
      <c r="N38" s="381"/>
      <c r="O38" s="381"/>
      <c r="P38" s="235"/>
      <c r="Q38" s="234"/>
    </row>
    <row r="39" spans="1:17" ht="15" customHeight="1" x14ac:dyDescent="0.2">
      <c r="A39" s="199">
        <f>ROW()</f>
        <v>39</v>
      </c>
      <c r="B39" s="24"/>
      <c r="C39" s="381"/>
      <c r="D39" s="381"/>
      <c r="E39" s="381"/>
      <c r="F39" s="381"/>
      <c r="G39" s="381"/>
      <c r="H39" s="381"/>
      <c r="I39" s="381"/>
      <c r="J39" s="381"/>
      <c r="K39" s="381"/>
      <c r="L39" s="381"/>
      <c r="M39" s="381"/>
      <c r="N39" s="381"/>
      <c r="O39" s="381"/>
      <c r="P39" s="235"/>
      <c r="Q39" s="234"/>
    </row>
    <row r="40" spans="1:17" ht="15" customHeight="1" x14ac:dyDescent="0.2">
      <c r="A40" s="199">
        <f>ROW()</f>
        <v>40</v>
      </c>
      <c r="B40" s="24"/>
      <c r="C40" s="381"/>
      <c r="D40" s="381"/>
      <c r="E40" s="381"/>
      <c r="F40" s="381"/>
      <c r="G40" s="381"/>
      <c r="H40" s="381"/>
      <c r="I40" s="381"/>
      <c r="J40" s="381"/>
      <c r="K40" s="381"/>
      <c r="L40" s="381"/>
      <c r="M40" s="381"/>
      <c r="N40" s="381"/>
      <c r="O40" s="381"/>
      <c r="P40" s="235"/>
      <c r="Q40" s="234"/>
    </row>
    <row r="41" spans="1:17" ht="15" customHeight="1" x14ac:dyDescent="0.2">
      <c r="A41" s="199">
        <f>ROW()</f>
        <v>41</v>
      </c>
      <c r="B41" s="24"/>
      <c r="C41" s="381"/>
      <c r="D41" s="381"/>
      <c r="E41" s="381"/>
      <c r="F41" s="381"/>
      <c r="G41" s="381"/>
      <c r="H41" s="381"/>
      <c r="I41" s="381"/>
      <c r="J41" s="381"/>
      <c r="K41" s="381"/>
      <c r="L41" s="381"/>
      <c r="M41" s="381"/>
      <c r="N41" s="381"/>
      <c r="O41" s="381"/>
      <c r="P41" s="235"/>
      <c r="Q41" s="234"/>
    </row>
    <row r="42" spans="1:17" ht="15" customHeight="1" x14ac:dyDescent="0.2">
      <c r="A42" s="199">
        <f>ROW()</f>
        <v>42</v>
      </c>
      <c r="B42" s="24"/>
      <c r="C42" s="381"/>
      <c r="D42" s="381"/>
      <c r="E42" s="381"/>
      <c r="F42" s="381"/>
      <c r="G42" s="381"/>
      <c r="H42" s="381"/>
      <c r="I42" s="381"/>
      <c r="J42" s="381"/>
      <c r="K42" s="381"/>
      <c r="L42" s="381"/>
      <c r="M42" s="381"/>
      <c r="N42" s="381"/>
      <c r="O42" s="381"/>
      <c r="P42" s="235"/>
      <c r="Q42" s="234"/>
    </row>
    <row r="43" spans="1:17" ht="15" customHeight="1" x14ac:dyDescent="0.2">
      <c r="A43" s="199">
        <f>ROW()</f>
        <v>43</v>
      </c>
      <c r="B43" s="24"/>
      <c r="C43" s="381"/>
      <c r="D43" s="381"/>
      <c r="E43" s="381"/>
      <c r="F43" s="381"/>
      <c r="G43" s="381"/>
      <c r="H43" s="381"/>
      <c r="I43" s="381"/>
      <c r="J43" s="381"/>
      <c r="K43" s="381"/>
      <c r="L43" s="381"/>
      <c r="M43" s="381"/>
      <c r="N43" s="381"/>
      <c r="O43" s="381"/>
      <c r="P43" s="235"/>
      <c r="Q43" s="234"/>
    </row>
    <row r="44" spans="1:17" ht="15" customHeight="1" x14ac:dyDescent="0.2">
      <c r="A44" s="199">
        <f>ROW()</f>
        <v>44</v>
      </c>
      <c r="B44" s="24"/>
      <c r="C44" s="381"/>
      <c r="D44" s="381"/>
      <c r="E44" s="381"/>
      <c r="F44" s="381"/>
      <c r="G44" s="381"/>
      <c r="H44" s="381"/>
      <c r="I44" s="381"/>
      <c r="J44" s="381"/>
      <c r="K44" s="381"/>
      <c r="L44" s="381"/>
      <c r="M44" s="381"/>
      <c r="N44" s="381"/>
      <c r="O44" s="381"/>
      <c r="P44" s="235"/>
      <c r="Q44" s="234"/>
    </row>
    <row r="45" spans="1:17" ht="15" customHeight="1" x14ac:dyDescent="0.2">
      <c r="A45" s="199">
        <f>ROW()</f>
        <v>45</v>
      </c>
      <c r="B45" s="24"/>
      <c r="C45" s="381"/>
      <c r="D45" s="381"/>
      <c r="E45" s="381"/>
      <c r="F45" s="381"/>
      <c r="G45" s="381"/>
      <c r="H45" s="381"/>
      <c r="I45" s="381"/>
      <c r="J45" s="381"/>
      <c r="K45" s="381"/>
      <c r="L45" s="381"/>
      <c r="M45" s="381"/>
      <c r="N45" s="381"/>
      <c r="O45" s="381"/>
      <c r="P45" s="235"/>
      <c r="Q45" s="234"/>
    </row>
    <row r="46" spans="1:17" ht="15" customHeight="1" x14ac:dyDescent="0.2">
      <c r="A46" s="199">
        <f>ROW()</f>
        <v>46</v>
      </c>
      <c r="B46" s="24"/>
      <c r="C46" s="381"/>
      <c r="D46" s="381"/>
      <c r="E46" s="381"/>
      <c r="F46" s="381"/>
      <c r="G46" s="381"/>
      <c r="H46" s="381"/>
      <c r="I46" s="381"/>
      <c r="J46" s="381"/>
      <c r="K46" s="381"/>
      <c r="L46" s="381"/>
      <c r="M46" s="381"/>
      <c r="N46" s="381"/>
      <c r="O46" s="381"/>
      <c r="P46" s="235"/>
      <c r="Q46" s="234"/>
    </row>
    <row r="47" spans="1:17" ht="15" customHeight="1" x14ac:dyDescent="0.2">
      <c r="A47" s="199">
        <f>ROW()</f>
        <v>47</v>
      </c>
      <c r="B47" s="24"/>
      <c r="C47" s="381"/>
      <c r="D47" s="381"/>
      <c r="E47" s="381"/>
      <c r="F47" s="381"/>
      <c r="G47" s="381"/>
      <c r="H47" s="381"/>
      <c r="I47" s="381"/>
      <c r="J47" s="381"/>
      <c r="K47" s="381"/>
      <c r="L47" s="381"/>
      <c r="M47" s="381"/>
      <c r="N47" s="381"/>
      <c r="O47" s="381"/>
      <c r="P47" s="235"/>
      <c r="Q47" s="234"/>
    </row>
    <row r="48" spans="1:17" ht="15" customHeight="1" x14ac:dyDescent="0.2">
      <c r="A48" s="199">
        <f>ROW()</f>
        <v>48</v>
      </c>
      <c r="B48" s="24"/>
      <c r="C48" s="381"/>
      <c r="D48" s="381"/>
      <c r="E48" s="381"/>
      <c r="F48" s="381"/>
      <c r="G48" s="381"/>
      <c r="H48" s="381"/>
      <c r="I48" s="381"/>
      <c r="J48" s="381"/>
      <c r="K48" s="381"/>
      <c r="L48" s="381"/>
      <c r="M48" s="381"/>
      <c r="N48" s="381"/>
      <c r="O48" s="381"/>
      <c r="P48" s="235"/>
      <c r="Q48" s="234"/>
    </row>
    <row r="49" spans="1:18" ht="15" customHeight="1" x14ac:dyDescent="0.2">
      <c r="A49" s="199">
        <f>ROW()</f>
        <v>49</v>
      </c>
      <c r="B49" s="24"/>
      <c r="C49" s="381"/>
      <c r="D49" s="381"/>
      <c r="E49" s="381"/>
      <c r="F49" s="381"/>
      <c r="G49" s="381"/>
      <c r="H49" s="381"/>
      <c r="I49" s="381"/>
      <c r="J49" s="381"/>
      <c r="K49" s="381"/>
      <c r="L49" s="381"/>
      <c r="M49" s="381"/>
      <c r="N49" s="381"/>
      <c r="O49" s="381"/>
      <c r="P49" s="235"/>
      <c r="Q49" s="234"/>
    </row>
    <row r="50" spans="1:18" ht="15" customHeight="1" x14ac:dyDescent="0.2">
      <c r="A50" s="199">
        <f>ROW()</f>
        <v>50</v>
      </c>
      <c r="B50" s="24"/>
      <c r="C50" s="381"/>
      <c r="D50" s="381"/>
      <c r="E50" s="381"/>
      <c r="F50" s="381"/>
      <c r="G50" s="381"/>
      <c r="H50" s="381"/>
      <c r="I50" s="381"/>
      <c r="J50" s="381"/>
      <c r="K50" s="381"/>
      <c r="L50" s="381"/>
      <c r="M50" s="381"/>
      <c r="N50" s="381"/>
      <c r="O50" s="381"/>
      <c r="P50" s="235"/>
      <c r="Q50" s="234"/>
    </row>
    <row r="51" spans="1:18" ht="15" customHeight="1" x14ac:dyDescent="0.2">
      <c r="A51" s="199">
        <f>ROW()</f>
        <v>51</v>
      </c>
      <c r="B51" s="24"/>
      <c r="C51" s="381"/>
      <c r="D51" s="381"/>
      <c r="E51" s="381"/>
      <c r="F51" s="381"/>
      <c r="G51" s="381"/>
      <c r="H51" s="381"/>
      <c r="I51" s="381"/>
      <c r="J51" s="381"/>
      <c r="K51" s="381"/>
      <c r="L51" s="381"/>
      <c r="M51" s="381"/>
      <c r="N51" s="381"/>
      <c r="O51" s="381"/>
      <c r="P51" s="235"/>
      <c r="Q51" s="234"/>
    </row>
    <row r="52" spans="1:18" ht="15" customHeight="1" x14ac:dyDescent="0.2">
      <c r="A52" s="199">
        <f>ROW()</f>
        <v>52</v>
      </c>
      <c r="B52" s="24"/>
      <c r="C52" s="381"/>
      <c r="D52" s="381"/>
      <c r="E52" s="381"/>
      <c r="F52" s="381"/>
      <c r="G52" s="381"/>
      <c r="H52" s="381"/>
      <c r="I52" s="381"/>
      <c r="J52" s="381"/>
      <c r="K52" s="381"/>
      <c r="L52" s="381"/>
      <c r="M52" s="381"/>
      <c r="N52" s="381"/>
      <c r="O52" s="381"/>
      <c r="P52" s="235"/>
      <c r="Q52" s="234"/>
    </row>
    <row r="53" spans="1:18" ht="15" customHeight="1" x14ac:dyDescent="0.2">
      <c r="A53" s="199">
        <f>ROW()</f>
        <v>53</v>
      </c>
      <c r="B53" s="24"/>
      <c r="C53" s="381"/>
      <c r="D53" s="381"/>
      <c r="E53" s="381"/>
      <c r="F53" s="381"/>
      <c r="G53" s="381"/>
      <c r="H53" s="381"/>
      <c r="I53" s="381"/>
      <c r="J53" s="381"/>
      <c r="K53" s="381"/>
      <c r="L53" s="381"/>
      <c r="M53" s="381"/>
      <c r="N53" s="381"/>
      <c r="O53" s="381"/>
      <c r="P53" s="235"/>
      <c r="Q53" s="234"/>
    </row>
    <row r="54" spans="1:18" ht="15" customHeight="1" x14ac:dyDescent="0.2">
      <c r="A54" s="199">
        <f>ROW()</f>
        <v>54</v>
      </c>
      <c r="B54" s="24"/>
      <c r="C54" s="381"/>
      <c r="D54" s="381"/>
      <c r="E54" s="381"/>
      <c r="F54" s="381"/>
      <c r="G54" s="381"/>
      <c r="H54" s="381"/>
      <c r="I54" s="381"/>
      <c r="J54" s="381"/>
      <c r="K54" s="381"/>
      <c r="L54" s="381"/>
      <c r="M54" s="381"/>
      <c r="N54" s="381"/>
      <c r="O54" s="381"/>
      <c r="P54" s="235"/>
      <c r="Q54" s="234"/>
    </row>
    <row r="55" spans="1:18" ht="15" customHeight="1" x14ac:dyDescent="0.2">
      <c r="A55" s="199">
        <f>ROW()</f>
        <v>55</v>
      </c>
      <c r="B55" s="24"/>
      <c r="C55" s="381"/>
      <c r="D55" s="381"/>
      <c r="E55" s="381"/>
      <c r="F55" s="381"/>
      <c r="G55" s="381"/>
      <c r="H55" s="381"/>
      <c r="I55" s="381"/>
      <c r="J55" s="381"/>
      <c r="K55" s="381"/>
      <c r="L55" s="381"/>
      <c r="M55" s="381"/>
      <c r="N55" s="381"/>
      <c r="O55" s="381"/>
      <c r="P55" s="235"/>
      <c r="Q55" s="234"/>
    </row>
    <row r="56" spans="1:18" ht="15" customHeight="1" x14ac:dyDescent="0.2">
      <c r="A56" s="199">
        <f>ROW()</f>
        <v>56</v>
      </c>
      <c r="B56" s="24"/>
      <c r="C56" s="381"/>
      <c r="D56" s="381"/>
      <c r="E56" s="381"/>
      <c r="F56" s="381"/>
      <c r="G56" s="381"/>
      <c r="H56" s="381"/>
      <c r="I56" s="381"/>
      <c r="J56" s="381"/>
      <c r="K56" s="381"/>
      <c r="L56" s="381"/>
      <c r="M56" s="381"/>
      <c r="N56" s="381"/>
      <c r="O56" s="381"/>
      <c r="P56" s="235"/>
      <c r="Q56" s="234"/>
    </row>
    <row r="57" spans="1:18" ht="15" customHeight="1" x14ac:dyDescent="0.2">
      <c r="A57" s="199">
        <f>ROW()</f>
        <v>57</v>
      </c>
      <c r="B57" s="24"/>
      <c r="C57" s="381"/>
      <c r="D57" s="381"/>
      <c r="E57" s="381"/>
      <c r="F57" s="381"/>
      <c r="G57" s="381"/>
      <c r="H57" s="381"/>
      <c r="I57" s="381"/>
      <c r="J57" s="381"/>
      <c r="K57" s="381"/>
      <c r="L57" s="381"/>
      <c r="M57" s="381"/>
      <c r="N57" s="381"/>
      <c r="O57" s="381"/>
      <c r="P57" s="235"/>
      <c r="Q57" s="234"/>
    </row>
    <row r="58" spans="1:18" ht="15" customHeight="1" x14ac:dyDescent="0.2">
      <c r="A58" s="199">
        <f>ROW()</f>
        <v>58</v>
      </c>
      <c r="B58" s="24"/>
      <c r="C58" s="381"/>
      <c r="D58" s="381"/>
      <c r="E58" s="381"/>
      <c r="F58" s="381"/>
      <c r="G58" s="381"/>
      <c r="H58" s="381"/>
      <c r="I58" s="381"/>
      <c r="J58" s="381"/>
      <c r="K58" s="381"/>
      <c r="L58" s="381"/>
      <c r="M58" s="381"/>
      <c r="N58" s="381"/>
      <c r="O58" s="381"/>
      <c r="P58" s="235"/>
      <c r="Q58" s="234"/>
    </row>
    <row r="59" spans="1:18" ht="15" customHeight="1" x14ac:dyDescent="0.2">
      <c r="A59" s="199">
        <f>ROW()</f>
        <v>59</v>
      </c>
      <c r="B59" s="24"/>
      <c r="C59" s="381"/>
      <c r="D59" s="381"/>
      <c r="E59" s="381"/>
      <c r="F59" s="381"/>
      <c r="G59" s="381"/>
      <c r="H59" s="381"/>
      <c r="I59" s="381"/>
      <c r="J59" s="381"/>
      <c r="K59" s="381"/>
      <c r="L59" s="381"/>
      <c r="M59" s="381"/>
      <c r="N59" s="381"/>
      <c r="O59" s="381"/>
      <c r="P59" s="235"/>
      <c r="Q59" s="234"/>
    </row>
    <row r="60" spans="1:18" ht="15" customHeight="1" x14ac:dyDescent="0.2">
      <c r="A60" s="199">
        <f>ROW()</f>
        <v>60</v>
      </c>
      <c r="B60" s="24"/>
      <c r="C60" s="381"/>
      <c r="D60" s="381"/>
      <c r="E60" s="381"/>
      <c r="F60" s="381"/>
      <c r="G60" s="381"/>
      <c r="H60" s="381"/>
      <c r="I60" s="381"/>
      <c r="J60" s="381"/>
      <c r="K60" s="381"/>
      <c r="L60" s="381"/>
      <c r="M60" s="381"/>
      <c r="N60" s="381"/>
      <c r="O60" s="381"/>
      <c r="P60" s="235"/>
      <c r="Q60" s="234"/>
    </row>
    <row r="61" spans="1:18" ht="15" customHeight="1" x14ac:dyDescent="0.2">
      <c r="A61" s="199">
        <f>ROW()</f>
        <v>61</v>
      </c>
      <c r="B61" s="24"/>
      <c r="C61" s="381"/>
      <c r="D61" s="381"/>
      <c r="E61" s="381"/>
      <c r="F61" s="381"/>
      <c r="G61" s="381"/>
      <c r="H61" s="381"/>
      <c r="I61" s="381"/>
      <c r="J61" s="381"/>
      <c r="K61" s="381"/>
      <c r="L61" s="381"/>
      <c r="M61" s="381"/>
      <c r="N61" s="381"/>
      <c r="O61" s="381"/>
      <c r="P61" s="235"/>
      <c r="Q61" s="234"/>
    </row>
    <row r="62" spans="1:18" ht="15" customHeight="1" x14ac:dyDescent="0.2">
      <c r="A62" s="199">
        <f>ROW()</f>
        <v>62</v>
      </c>
      <c r="B62" s="24"/>
      <c r="C62" s="381"/>
      <c r="D62" s="381"/>
      <c r="E62" s="381"/>
      <c r="F62" s="381"/>
      <c r="G62" s="381"/>
      <c r="H62" s="381"/>
      <c r="I62" s="381"/>
      <c r="J62" s="381"/>
      <c r="K62" s="381"/>
      <c r="L62" s="381"/>
      <c r="M62" s="381"/>
      <c r="N62" s="381"/>
      <c r="O62" s="381"/>
      <c r="P62" s="235"/>
      <c r="Q62" s="234"/>
    </row>
    <row r="63" spans="1:18" ht="15" customHeight="1" x14ac:dyDescent="0.2">
      <c r="A63" s="199">
        <f>ROW()</f>
        <v>63</v>
      </c>
      <c r="B63" s="24"/>
      <c r="C63" s="381"/>
      <c r="D63" s="381"/>
      <c r="E63" s="381"/>
      <c r="F63" s="381"/>
      <c r="G63" s="381"/>
      <c r="H63" s="381"/>
      <c r="I63" s="381"/>
      <c r="J63" s="381"/>
      <c r="K63" s="381"/>
      <c r="L63" s="381"/>
      <c r="M63" s="381"/>
      <c r="N63" s="381"/>
      <c r="O63" s="381"/>
      <c r="P63" s="235"/>
      <c r="Q63" s="234"/>
    </row>
    <row r="64" spans="1:18" ht="12.75" customHeight="1" thickBot="1" x14ac:dyDescent="0.25">
      <c r="A64" s="199">
        <f>ROW()</f>
        <v>64</v>
      </c>
      <c r="B64" s="24"/>
      <c r="C64" s="80" t="s">
        <v>325</v>
      </c>
      <c r="D64" s="23"/>
      <c r="E64" s="24"/>
      <c r="F64" s="23"/>
      <c r="G64" s="24"/>
      <c r="H64" s="23"/>
      <c r="I64" s="24"/>
      <c r="J64" s="23"/>
      <c r="K64" s="24"/>
      <c r="L64" s="23"/>
      <c r="M64" s="24"/>
      <c r="N64" s="23"/>
      <c r="O64" s="24"/>
      <c r="P64" s="235"/>
      <c r="Q64" s="234"/>
      <c r="R64" s="280" t="s">
        <v>633</v>
      </c>
    </row>
    <row r="65" spans="1:23" ht="12.75" customHeight="1" thickBot="1" x14ac:dyDescent="0.25">
      <c r="A65" s="199">
        <f>ROW()</f>
        <v>65</v>
      </c>
      <c r="B65" s="24"/>
      <c r="C65" s="281" t="str">
        <f>"* Disclosure year "&amp;S65&amp;" Pricing Period Starting Year " &amp; IF(S65="coincides with",TEXT($V$65,"+ 0")&amp;".",".")</f>
        <v>* Disclosure year coincides with Pricing Period Starting Year + 4.</v>
      </c>
      <c r="D65" s="188"/>
      <c r="E65" s="188"/>
      <c r="F65" s="188"/>
      <c r="G65" s="188"/>
      <c r="H65" s="188"/>
      <c r="I65" s="188"/>
      <c r="J65" s="188"/>
      <c r="K65" s="188"/>
      <c r="L65" s="188"/>
      <c r="M65" s="188"/>
      <c r="N65" s="188"/>
      <c r="O65" s="188"/>
      <c r="P65" s="235"/>
      <c r="Q65" s="234"/>
      <c r="R65" s="231" t="b">
        <f>IF(ISNUMBER(V65),IF(AND(V65&gt;=0,V65&lt;=4),TRUE,FALSE))</f>
        <v>1</v>
      </c>
      <c r="S65" s="283" t="str">
        <f>IF(R65,"coincides with","does not coincide with a")</f>
        <v>coincides with</v>
      </c>
      <c r="T65" s="284"/>
      <c r="U65" s="282"/>
      <c r="V65" s="231">
        <f>YEAR('Annual CoverSheet'!$C$12)-YEAR('Annual CoverSheet'!$C$14)</f>
        <v>4</v>
      </c>
      <c r="W65" s="231">
        <f>V65+1</f>
        <v>5</v>
      </c>
    </row>
    <row r="66" spans="1:23" x14ac:dyDescent="0.2">
      <c r="A66" s="200">
        <f>ROW()</f>
        <v>66</v>
      </c>
      <c r="B66" s="39"/>
      <c r="C66" s="39"/>
      <c r="D66" s="40"/>
      <c r="E66" s="39"/>
      <c r="F66" s="40"/>
      <c r="G66" s="39"/>
      <c r="H66" s="40"/>
      <c r="I66" s="39"/>
      <c r="J66" s="40"/>
      <c r="K66" s="39"/>
      <c r="L66" s="40"/>
      <c r="M66" s="39"/>
      <c r="N66" s="40"/>
      <c r="O66" s="39"/>
      <c r="P66" s="236" t="s">
        <v>553</v>
      </c>
      <c r="Q66" s="234"/>
    </row>
    <row r="67" spans="1:23" x14ac:dyDescent="0.2">
      <c r="O67"/>
      <c r="P67"/>
    </row>
    <row r="68" spans="1:23" s="10" customFormat="1" ht="12.75" customHeight="1" x14ac:dyDescent="0.2">
      <c r="A68" s="15"/>
      <c r="B68" s="16"/>
      <c r="C68" s="16"/>
      <c r="D68" s="16"/>
      <c r="E68" s="16"/>
      <c r="F68" s="16"/>
      <c r="G68" s="16"/>
      <c r="H68" s="16"/>
      <c r="I68" s="16"/>
      <c r="J68" s="16"/>
      <c r="K68" s="16"/>
      <c r="L68" s="16"/>
      <c r="M68" s="16"/>
      <c r="N68" s="16"/>
      <c r="O68" s="16"/>
      <c r="P68" s="233"/>
      <c r="Q68" s="234"/>
      <c r="R68"/>
    </row>
    <row r="69" spans="1:23" s="10" customFormat="1" ht="16.5" customHeight="1" x14ac:dyDescent="0.25">
      <c r="A69" s="18"/>
      <c r="B69" s="19"/>
      <c r="C69" s="19"/>
      <c r="D69" s="19"/>
      <c r="E69" s="19"/>
      <c r="F69" s="19"/>
      <c r="G69" s="19"/>
      <c r="H69" s="177" t="s">
        <v>191</v>
      </c>
      <c r="I69" s="379" t="str">
        <f>IF(NOT(ISBLANK('Annual CoverSheet'!$C$8)),'Annual CoverSheet'!$C$8,"")</f>
        <v>Airport Company</v>
      </c>
      <c r="J69" s="379"/>
      <c r="K69" s="379"/>
      <c r="L69" s="379"/>
      <c r="M69" s="379"/>
      <c r="N69" s="379"/>
      <c r="O69" s="379"/>
      <c r="P69" s="191"/>
      <c r="Q69" s="234"/>
      <c r="R69"/>
    </row>
    <row r="70" spans="1:23" s="10" customFormat="1" ht="16.5" customHeight="1" x14ac:dyDescent="0.25">
      <c r="A70" s="18"/>
      <c r="B70" s="19"/>
      <c r="C70" s="19"/>
      <c r="D70" s="19"/>
      <c r="E70" s="19"/>
      <c r="F70" s="19"/>
      <c r="G70" s="19"/>
      <c r="H70" s="177" t="s">
        <v>192</v>
      </c>
      <c r="I70" s="380">
        <f>IF(ISNUMBER('Annual CoverSheet'!$C$12),'Annual CoverSheet'!$C$12,"")</f>
        <v>40633</v>
      </c>
      <c r="J70" s="380"/>
      <c r="K70" s="380"/>
      <c r="L70" s="380"/>
      <c r="M70" s="380"/>
      <c r="N70" s="380"/>
      <c r="O70" s="380"/>
      <c r="P70" s="191"/>
      <c r="Q70" s="234"/>
      <c r="R70"/>
    </row>
    <row r="71" spans="1:23" s="10" customFormat="1" ht="20.25" customHeight="1" x14ac:dyDescent="0.25">
      <c r="A71" s="182" t="s">
        <v>445</v>
      </c>
      <c r="B71" s="19"/>
      <c r="C71" s="19"/>
      <c r="D71" s="19"/>
      <c r="E71" s="19"/>
      <c r="F71" s="19"/>
      <c r="G71" s="19"/>
      <c r="H71" s="19"/>
      <c r="I71" s="19"/>
      <c r="J71" s="19"/>
      <c r="K71" s="19"/>
      <c r="L71" s="19"/>
      <c r="M71" s="19"/>
      <c r="N71" s="19"/>
      <c r="O71" s="19"/>
      <c r="P71" s="191"/>
      <c r="Q71" s="234"/>
      <c r="R71"/>
    </row>
    <row r="72" spans="1:23" s="10" customFormat="1" ht="12.75" customHeight="1" x14ac:dyDescent="0.2">
      <c r="A72" s="198" t="s">
        <v>589</v>
      </c>
      <c r="B72" s="22" t="s">
        <v>686</v>
      </c>
      <c r="C72" s="19"/>
      <c r="D72" s="19"/>
      <c r="E72" s="19"/>
      <c r="F72" s="19"/>
      <c r="G72" s="19"/>
      <c r="H72" s="19"/>
      <c r="I72" s="19"/>
      <c r="J72" s="19"/>
      <c r="K72" s="19"/>
      <c r="L72" s="19"/>
      <c r="M72" s="19"/>
      <c r="N72" s="19"/>
      <c r="O72" s="19"/>
      <c r="P72" s="191"/>
      <c r="Q72" s="234"/>
      <c r="R72"/>
    </row>
    <row r="73" spans="1:23" ht="24.95" customHeight="1" x14ac:dyDescent="0.25">
      <c r="A73" s="199">
        <f>ROW()</f>
        <v>73</v>
      </c>
      <c r="B73" s="183" t="s">
        <v>501</v>
      </c>
      <c r="C73" s="24"/>
      <c r="D73" s="23"/>
      <c r="E73" s="24"/>
      <c r="F73" s="23"/>
      <c r="G73" s="24"/>
      <c r="H73" s="23"/>
      <c r="I73" s="24"/>
      <c r="J73" s="23"/>
      <c r="K73" s="24"/>
      <c r="L73" s="23"/>
      <c r="M73" s="24"/>
      <c r="N73" s="23"/>
      <c r="O73" s="24"/>
      <c r="P73" s="235"/>
      <c r="Q73" s="234"/>
    </row>
    <row r="74" spans="1:23" ht="15" customHeight="1" x14ac:dyDescent="0.2">
      <c r="A74" s="199">
        <f>ROW()</f>
        <v>74</v>
      </c>
      <c r="B74" s="24"/>
      <c r="C74" s="80" t="s">
        <v>0</v>
      </c>
      <c r="D74" s="23"/>
      <c r="E74" s="24"/>
      <c r="F74" s="23"/>
      <c r="G74" s="24"/>
      <c r="H74" s="23"/>
      <c r="I74" s="24"/>
      <c r="J74" s="23"/>
      <c r="K74" s="24"/>
      <c r="L74" s="23"/>
      <c r="M74" s="24"/>
      <c r="N74" s="23"/>
      <c r="O74" s="24"/>
      <c r="P74" s="235"/>
      <c r="Q74" s="234"/>
    </row>
    <row r="75" spans="1:23" ht="15" customHeight="1" x14ac:dyDescent="0.2">
      <c r="A75" s="199"/>
      <c r="B75" s="188"/>
      <c r="C75" s="43" t="s">
        <v>632</v>
      </c>
      <c r="D75" s="437">
        <f>IF(ISNUMBER('Annual CoverSheet'!$C$14),DATE(YEAR('Annual CoverSheet'!$C$14),MONTH('Annual CoverSheet'!$C$14),DAY('Annual CoverSheet'!$C$14)),"")</f>
        <v>39172</v>
      </c>
      <c r="E75" s="438"/>
      <c r="F75" s="438"/>
      <c r="G75" s="188"/>
      <c r="H75" s="188"/>
      <c r="I75" s="188"/>
      <c r="J75" s="188"/>
      <c r="K75" s="188"/>
      <c r="L75" s="188"/>
      <c r="M75" s="188"/>
      <c r="N75" s="188"/>
      <c r="O75" s="188"/>
      <c r="P75" s="235"/>
      <c r="Q75" s="234"/>
    </row>
    <row r="76" spans="1:23" ht="51" x14ac:dyDescent="0.2">
      <c r="A76" s="199">
        <f>ROW()</f>
        <v>76</v>
      </c>
      <c r="B76" s="24"/>
      <c r="C76" s="169" t="s">
        <v>263</v>
      </c>
      <c r="D76" s="23"/>
      <c r="E76" s="71"/>
      <c r="F76" s="23"/>
      <c r="G76" s="42" t="s">
        <v>79</v>
      </c>
      <c r="H76" s="23"/>
      <c r="I76" s="42" t="s">
        <v>80</v>
      </c>
      <c r="J76" s="23"/>
      <c r="K76" s="42" t="s">
        <v>81</v>
      </c>
      <c r="L76" s="23"/>
      <c r="M76" s="42" t="s">
        <v>82</v>
      </c>
      <c r="N76" s="23"/>
      <c r="O76" s="42" t="s">
        <v>83</v>
      </c>
      <c r="P76" s="235"/>
      <c r="Q76" s="234"/>
    </row>
    <row r="77" spans="1:23" ht="12.2" customHeight="1" x14ac:dyDescent="0.2">
      <c r="A77" s="199">
        <f>ROW()</f>
        <v>77</v>
      </c>
      <c r="B77" s="24"/>
      <c r="C77" s="24"/>
      <c r="D77" s="23"/>
      <c r="E77" s="90"/>
      <c r="F77" s="58" t="str">
        <f>IF(ISNUMBER('Annual CoverSheet'!$C$14),"for year ended","")</f>
        <v>for year ended</v>
      </c>
      <c r="G77" s="91">
        <f>IF(ISNUMBER('Annual CoverSheet'!$C$14),DATE(YEAR('Annual CoverSheet'!$C$14),MONTH('Annual CoverSheet'!$C$14),DAY('Annual CoverSheet'!$C$14)),"")</f>
        <v>39172</v>
      </c>
      <c r="H77" s="23"/>
      <c r="I77" s="91">
        <f>IF(ISNUMBER('Annual CoverSheet'!$C$14),DATE(YEAR('Annual CoverSheet'!$C$14)+1,MONTH('Annual CoverSheet'!$C$14),DAY('Annual CoverSheet'!$C$14)),"")</f>
        <v>39538</v>
      </c>
      <c r="J77" s="23"/>
      <c r="K77" s="91">
        <f>IF(ISNUMBER('Annual CoverSheet'!$C$14),DATE(YEAR('Annual CoverSheet'!$C$14)+2,MONTH('Annual CoverSheet'!$C$14),DAY('Annual CoverSheet'!$C$14)),"")</f>
        <v>39903</v>
      </c>
      <c r="L77" s="23"/>
      <c r="M77" s="91">
        <f>IF(ISNUMBER('Annual CoverSheet'!$C$14),DATE(YEAR('Annual CoverSheet'!$C$14)+3,MONTH('Annual CoverSheet'!$C$14),DAY('Annual CoverSheet'!$C$14)),"")</f>
        <v>40268</v>
      </c>
      <c r="N77" s="23"/>
      <c r="O77" s="91">
        <f>IF(ISNUMBER('Annual CoverSheet'!$C$14),DATE(YEAR('Annual CoverSheet'!$C$14)+4,MONTH('Annual CoverSheet'!$C$14),DAY('Annual CoverSheet'!$C$14)),"")</f>
        <v>40633</v>
      </c>
      <c r="P77" s="235"/>
      <c r="Q77" s="234"/>
    </row>
    <row r="78" spans="1:23" ht="15" customHeight="1" x14ac:dyDescent="0.2">
      <c r="A78" s="199">
        <f>ROW()</f>
        <v>78</v>
      </c>
      <c r="B78" s="24"/>
      <c r="C78" s="43" t="s">
        <v>307</v>
      </c>
      <c r="D78" s="23"/>
      <c r="E78" s="24"/>
      <c r="F78" s="23"/>
      <c r="G78" s="36"/>
      <c r="H78" s="23"/>
      <c r="I78" s="36"/>
      <c r="J78" s="23"/>
      <c r="K78" s="36"/>
      <c r="L78" s="23"/>
      <c r="M78" s="36"/>
      <c r="N78" s="23"/>
      <c r="O78" s="36"/>
      <c r="P78" s="235"/>
      <c r="Q78" s="234"/>
    </row>
    <row r="79" spans="1:23" ht="15" customHeight="1" x14ac:dyDescent="0.2">
      <c r="A79" s="199">
        <f>ROW()</f>
        <v>79</v>
      </c>
      <c r="B79" s="24"/>
      <c r="C79" s="43" t="s">
        <v>264</v>
      </c>
      <c r="D79" s="23"/>
      <c r="E79" s="24"/>
      <c r="F79" s="23"/>
      <c r="G79" s="36"/>
      <c r="H79" s="23"/>
      <c r="I79" s="36"/>
      <c r="J79" s="23"/>
      <c r="K79" s="36"/>
      <c r="L79" s="23"/>
      <c r="M79" s="36"/>
      <c r="N79" s="23"/>
      <c r="O79" s="36"/>
      <c r="P79" s="235"/>
      <c r="Q79" s="234"/>
    </row>
    <row r="80" spans="1:23" ht="15" customHeight="1" x14ac:dyDescent="0.2">
      <c r="A80" s="199">
        <f>ROW()</f>
        <v>80</v>
      </c>
      <c r="B80" s="24"/>
      <c r="C80" s="24" t="s">
        <v>532</v>
      </c>
      <c r="D80" s="23"/>
      <c r="E80" s="24"/>
      <c r="F80" s="23"/>
      <c r="G80" s="320">
        <f>SUM(G78:G79)</f>
        <v>0</v>
      </c>
      <c r="H80" s="23"/>
      <c r="I80" s="320">
        <f>SUM(I78:I79)</f>
        <v>0</v>
      </c>
      <c r="J80" s="23"/>
      <c r="K80" s="320">
        <f>SUM(K78:K79)</f>
        <v>0</v>
      </c>
      <c r="L80" s="23"/>
      <c r="M80" s="320">
        <f>SUM(M78:M79)</f>
        <v>0</v>
      </c>
      <c r="N80" s="23"/>
      <c r="O80" s="320">
        <f>SUM(O78:O79)</f>
        <v>0</v>
      </c>
      <c r="P80" s="235"/>
      <c r="Q80" s="234"/>
    </row>
    <row r="81" spans="1:17" ht="16.5" customHeight="1" x14ac:dyDescent="0.2">
      <c r="A81" s="199">
        <f>ROW()</f>
        <v>81</v>
      </c>
      <c r="B81" s="24"/>
      <c r="C81" s="24"/>
      <c r="D81" s="23"/>
      <c r="E81" s="24"/>
      <c r="F81" s="23"/>
      <c r="G81" s="24"/>
      <c r="H81" s="23"/>
      <c r="I81" s="24"/>
      <c r="J81" s="23"/>
      <c r="K81" s="24"/>
      <c r="L81" s="23"/>
      <c r="M81" s="24"/>
      <c r="N81" s="23"/>
      <c r="O81" s="24"/>
      <c r="P81" s="235"/>
      <c r="Q81" s="234"/>
    </row>
    <row r="82" spans="1:17" ht="15" customHeight="1" x14ac:dyDescent="0.2">
      <c r="A82" s="199">
        <f>ROW()</f>
        <v>82</v>
      </c>
      <c r="B82" s="24"/>
      <c r="C82" s="43" t="s">
        <v>275</v>
      </c>
      <c r="D82" s="23"/>
      <c r="E82" s="24"/>
      <c r="F82" s="23"/>
      <c r="G82" s="36"/>
      <c r="H82" s="23"/>
      <c r="I82" s="36"/>
      <c r="J82" s="23"/>
      <c r="K82" s="36"/>
      <c r="L82" s="23"/>
      <c r="M82" s="36"/>
      <c r="N82" s="23"/>
      <c r="O82" s="36"/>
      <c r="P82" s="235"/>
      <c r="Q82" s="234"/>
    </row>
    <row r="83" spans="1:17" ht="15" customHeight="1" x14ac:dyDescent="0.2">
      <c r="A83" s="199">
        <f>ROW()</f>
        <v>83</v>
      </c>
      <c r="B83" s="24"/>
      <c r="C83" s="43" t="s">
        <v>276</v>
      </c>
      <c r="D83" s="23"/>
      <c r="E83" s="24"/>
      <c r="F83" s="23"/>
      <c r="G83" s="36"/>
      <c r="H83" s="23"/>
      <c r="I83" s="36"/>
      <c r="J83" s="23"/>
      <c r="K83" s="36"/>
      <c r="L83" s="23"/>
      <c r="M83" s="36"/>
      <c r="N83" s="23"/>
      <c r="O83" s="36"/>
      <c r="P83" s="235"/>
      <c r="Q83" s="234"/>
    </row>
    <row r="84" spans="1:17" ht="15" customHeight="1" x14ac:dyDescent="0.2">
      <c r="A84" s="199">
        <f>ROW()</f>
        <v>84</v>
      </c>
      <c r="B84" s="24"/>
      <c r="C84" s="43" t="s">
        <v>277</v>
      </c>
      <c r="D84" s="23"/>
      <c r="E84" s="24"/>
      <c r="F84" s="23"/>
      <c r="G84" s="36"/>
      <c r="H84" s="23"/>
      <c r="I84" s="36"/>
      <c r="J84" s="23"/>
      <c r="K84" s="36"/>
      <c r="L84" s="23"/>
      <c r="M84" s="36"/>
      <c r="N84" s="23"/>
      <c r="O84" s="36"/>
      <c r="P84" s="235"/>
      <c r="Q84" s="234"/>
    </row>
    <row r="85" spans="1:17" ht="15" customHeight="1" x14ac:dyDescent="0.2">
      <c r="A85" s="199">
        <f>ROW()</f>
        <v>85</v>
      </c>
      <c r="B85" s="24"/>
      <c r="C85" s="24" t="s">
        <v>533</v>
      </c>
      <c r="D85" s="23"/>
      <c r="E85" s="24"/>
      <c r="F85" s="23"/>
      <c r="G85" s="320">
        <f>SUM(G82:G84)</f>
        <v>0</v>
      </c>
      <c r="H85" s="23"/>
      <c r="I85" s="320">
        <f>SUM(I82:I84)</f>
        <v>0</v>
      </c>
      <c r="J85" s="23"/>
      <c r="K85" s="320">
        <f>SUM(K82:K84)</f>
        <v>0</v>
      </c>
      <c r="L85" s="23"/>
      <c r="M85" s="320">
        <f>SUM(M82:M84)</f>
        <v>0</v>
      </c>
      <c r="N85" s="23"/>
      <c r="O85" s="320">
        <f>SUM(O82:O84)</f>
        <v>0</v>
      </c>
      <c r="P85" s="235"/>
      <c r="Q85" s="234"/>
    </row>
    <row r="86" spans="1:17" ht="65.099999999999994" customHeight="1" x14ac:dyDescent="0.2">
      <c r="A86" s="199">
        <f>ROW()</f>
        <v>86</v>
      </c>
      <c r="B86" s="24"/>
      <c r="C86" s="169" t="s">
        <v>44</v>
      </c>
      <c r="D86" s="23"/>
      <c r="E86" s="71"/>
      <c r="F86" s="23"/>
      <c r="G86" s="42" t="s">
        <v>79</v>
      </c>
      <c r="H86" s="23"/>
      <c r="I86" s="42" t="s">
        <v>80</v>
      </c>
      <c r="J86" s="23"/>
      <c r="K86" s="42" t="s">
        <v>81</v>
      </c>
      <c r="L86" s="23"/>
      <c r="M86" s="42" t="s">
        <v>82</v>
      </c>
      <c r="N86" s="23"/>
      <c r="O86" s="42" t="s">
        <v>83</v>
      </c>
      <c r="P86" s="235"/>
      <c r="Q86" s="234"/>
    </row>
    <row r="87" spans="1:17" ht="12.2" customHeight="1" x14ac:dyDescent="0.2">
      <c r="A87" s="199">
        <f>ROW()</f>
        <v>87</v>
      </c>
      <c r="B87" s="24"/>
      <c r="C87" s="24"/>
      <c r="D87" s="23"/>
      <c r="E87" s="90"/>
      <c r="F87" s="58" t="str">
        <f>IF(ISNUMBER('Annual CoverSheet'!$C$14),"for year ended","")</f>
        <v>for year ended</v>
      </c>
      <c r="G87" s="91">
        <f>IF(ISNUMBER('Annual CoverSheet'!$C$14),DATE(YEAR('Annual CoverSheet'!$C$14),MONTH('Annual CoverSheet'!$C$14),DAY('Annual CoverSheet'!$C$14)),"")</f>
        <v>39172</v>
      </c>
      <c r="H87" s="23"/>
      <c r="I87" s="91">
        <f>IF(ISNUMBER('Annual CoverSheet'!$C$14),DATE(YEAR('Annual CoverSheet'!$C$14+1),MONTH('Annual CoverSheet'!$C$14),DAY('Annual CoverSheet'!$C$14)),"")</f>
        <v>39172</v>
      </c>
      <c r="J87" s="23"/>
      <c r="K87" s="91">
        <f>IF(ISNUMBER('Annual CoverSheet'!$C$14),DATE(YEAR('Annual CoverSheet'!$C$14+2),MONTH('Annual CoverSheet'!$C$14),DAY('Annual CoverSheet'!$C$14)),"")</f>
        <v>39172</v>
      </c>
      <c r="L87" s="23"/>
      <c r="M87" s="91">
        <f>IF(ISNUMBER('Annual CoverSheet'!$C$14),DATE(YEAR('Annual CoverSheet'!$C$14)+3,MONTH('Annual CoverSheet'!$C$14),DAY('Annual CoverSheet'!$C$14)),"")</f>
        <v>40268</v>
      </c>
      <c r="N87" s="23"/>
      <c r="O87" s="91">
        <f>IF(ISNUMBER('Annual CoverSheet'!$C$14),DATE(YEAR('Annual CoverSheet'!$C$14)+4,MONTH('Annual CoverSheet'!$C$14),DAY('Annual CoverSheet'!$C$14)),"")</f>
        <v>40633</v>
      </c>
      <c r="P87" s="235"/>
      <c r="Q87" s="234"/>
    </row>
    <row r="88" spans="1:17" ht="15" customHeight="1" x14ac:dyDescent="0.2">
      <c r="A88" s="199">
        <f>ROW()</f>
        <v>88</v>
      </c>
      <c r="B88" s="24"/>
      <c r="C88" s="201" t="s">
        <v>265</v>
      </c>
      <c r="D88" s="23"/>
      <c r="E88" s="24"/>
      <c r="F88" s="23"/>
      <c r="G88" s="36"/>
      <c r="H88" s="23"/>
      <c r="I88" s="36"/>
      <c r="J88" s="23"/>
      <c r="K88" s="36"/>
      <c r="L88" s="23"/>
      <c r="M88" s="36"/>
      <c r="N88" s="23"/>
      <c r="O88" s="36"/>
      <c r="P88" s="235"/>
      <c r="Q88" s="234"/>
    </row>
    <row r="89" spans="1:17" ht="15" customHeight="1" x14ac:dyDescent="0.2">
      <c r="A89" s="199">
        <f>ROW()</f>
        <v>89</v>
      </c>
      <c r="B89" s="24"/>
      <c r="C89" s="201" t="s">
        <v>266</v>
      </c>
      <c r="D89" s="23"/>
      <c r="E89" s="24"/>
      <c r="F89" s="23"/>
      <c r="G89" s="36"/>
      <c r="H89" s="23"/>
      <c r="I89" s="36"/>
      <c r="J89" s="23"/>
      <c r="K89" s="36"/>
      <c r="L89" s="23"/>
      <c r="M89" s="36"/>
      <c r="N89" s="23"/>
      <c r="O89" s="36"/>
      <c r="P89" s="235"/>
      <c r="Q89" s="234"/>
    </row>
    <row r="90" spans="1:17" ht="15" customHeight="1" x14ac:dyDescent="0.2">
      <c r="A90" s="199">
        <f>ROW()</f>
        <v>90</v>
      </c>
      <c r="B90" s="24"/>
      <c r="C90" s="201" t="s">
        <v>267</v>
      </c>
      <c r="D90" s="23"/>
      <c r="E90" s="24"/>
      <c r="F90" s="23"/>
      <c r="G90" s="36"/>
      <c r="H90" s="23"/>
      <c r="I90" s="36"/>
      <c r="J90" s="23"/>
      <c r="K90" s="36"/>
      <c r="L90" s="23"/>
      <c r="M90" s="36"/>
      <c r="N90" s="23"/>
      <c r="O90" s="36"/>
      <c r="P90" s="235"/>
      <c r="Q90" s="234"/>
    </row>
    <row r="91" spans="1:17" ht="15" customHeight="1" x14ac:dyDescent="0.2">
      <c r="A91" s="199">
        <f>ROW()</f>
        <v>91</v>
      </c>
      <c r="B91" s="24"/>
      <c r="C91" s="201" t="s">
        <v>268</v>
      </c>
      <c r="D91" s="23"/>
      <c r="E91" s="24"/>
      <c r="F91" s="23"/>
      <c r="G91" s="36"/>
      <c r="H91" s="23"/>
      <c r="I91" s="36"/>
      <c r="J91" s="23"/>
      <c r="K91" s="36"/>
      <c r="L91" s="23"/>
      <c r="M91" s="36"/>
      <c r="N91" s="23"/>
      <c r="O91" s="36"/>
      <c r="P91" s="235"/>
      <c r="Q91" s="234"/>
    </row>
    <row r="92" spans="1:17" ht="15" customHeight="1" x14ac:dyDescent="0.2">
      <c r="A92" s="199">
        <f>ROW()</f>
        <v>92</v>
      </c>
      <c r="B92" s="24"/>
      <c r="C92" s="201" t="s">
        <v>269</v>
      </c>
      <c r="D92" s="23"/>
      <c r="E92" s="24"/>
      <c r="F92" s="23"/>
      <c r="G92" s="36"/>
      <c r="H92" s="23"/>
      <c r="I92" s="36"/>
      <c r="J92" s="23"/>
      <c r="K92" s="36"/>
      <c r="L92" s="23"/>
      <c r="M92" s="36"/>
      <c r="N92" s="23"/>
      <c r="O92" s="36"/>
      <c r="P92" s="235"/>
      <c r="Q92" s="234"/>
    </row>
    <row r="93" spans="1:17" ht="15" customHeight="1" x14ac:dyDescent="0.2">
      <c r="A93" s="199">
        <f>ROW()</f>
        <v>93</v>
      </c>
      <c r="B93" s="24"/>
      <c r="C93" s="201" t="s">
        <v>270</v>
      </c>
      <c r="D93" s="23"/>
      <c r="E93" s="24"/>
      <c r="F93" s="23"/>
      <c r="G93" s="36"/>
      <c r="H93" s="23"/>
      <c r="I93" s="36"/>
      <c r="J93" s="23"/>
      <c r="K93" s="36"/>
      <c r="L93" s="23"/>
      <c r="M93" s="36"/>
      <c r="N93" s="23"/>
      <c r="O93" s="36"/>
      <c r="P93" s="235"/>
      <c r="Q93" s="234"/>
    </row>
    <row r="94" spans="1:17" ht="15" customHeight="1" x14ac:dyDescent="0.2">
      <c r="A94" s="199">
        <f>ROW()</f>
        <v>94</v>
      </c>
      <c r="B94" s="24"/>
      <c r="C94" s="201" t="s">
        <v>271</v>
      </c>
      <c r="D94" s="23"/>
      <c r="E94" s="24"/>
      <c r="F94" s="23"/>
      <c r="G94" s="36"/>
      <c r="H94" s="23"/>
      <c r="I94" s="36"/>
      <c r="J94" s="23"/>
      <c r="K94" s="36"/>
      <c r="L94" s="23"/>
      <c r="M94" s="36"/>
      <c r="N94" s="23"/>
      <c r="O94" s="36"/>
      <c r="P94" s="235"/>
      <c r="Q94" s="234"/>
    </row>
    <row r="95" spans="1:17" ht="15" customHeight="1" x14ac:dyDescent="0.2">
      <c r="A95" s="199">
        <f>ROW()</f>
        <v>95</v>
      </c>
      <c r="B95" s="24"/>
      <c r="C95" s="201" t="s">
        <v>272</v>
      </c>
      <c r="D95" s="23"/>
      <c r="E95" s="24"/>
      <c r="F95" s="23"/>
      <c r="G95" s="36"/>
      <c r="H95" s="23"/>
      <c r="I95" s="36"/>
      <c r="J95" s="23"/>
      <c r="K95" s="36"/>
      <c r="L95" s="23"/>
      <c r="M95" s="36"/>
      <c r="N95" s="23"/>
      <c r="O95" s="36"/>
      <c r="P95" s="235"/>
      <c r="Q95" s="234"/>
    </row>
    <row r="96" spans="1:17" ht="15" customHeight="1" x14ac:dyDescent="0.2">
      <c r="A96" s="199">
        <f>ROW()</f>
        <v>96</v>
      </c>
      <c r="B96" s="24"/>
      <c r="C96" s="201" t="s">
        <v>273</v>
      </c>
      <c r="D96" s="23"/>
      <c r="E96" s="24"/>
      <c r="F96" s="23"/>
      <c r="G96" s="36"/>
      <c r="H96" s="23"/>
      <c r="I96" s="36"/>
      <c r="J96" s="23"/>
      <c r="K96" s="36"/>
      <c r="L96" s="23"/>
      <c r="M96" s="36"/>
      <c r="N96" s="23"/>
      <c r="O96" s="36"/>
      <c r="P96" s="235"/>
      <c r="Q96" s="234"/>
    </row>
    <row r="97" spans="1:18" ht="15" customHeight="1" x14ac:dyDescent="0.2">
      <c r="A97" s="199">
        <f>ROW()</f>
        <v>97</v>
      </c>
      <c r="B97" s="24"/>
      <c r="C97" s="43" t="s">
        <v>274</v>
      </c>
      <c r="D97" s="23"/>
      <c r="E97" s="24"/>
      <c r="F97" s="23"/>
      <c r="G97" s="36"/>
      <c r="H97" s="23"/>
      <c r="I97" s="36"/>
      <c r="J97" s="23"/>
      <c r="K97" s="36"/>
      <c r="L97" s="23"/>
      <c r="M97" s="36"/>
      <c r="N97" s="23"/>
      <c r="O97" s="36"/>
      <c r="P97" s="235"/>
      <c r="Q97" s="234"/>
    </row>
    <row r="98" spans="1:18" ht="15" customHeight="1" x14ac:dyDescent="0.2">
      <c r="A98" s="199">
        <f>ROW()</f>
        <v>98</v>
      </c>
      <c r="B98" s="24"/>
      <c r="C98" s="24" t="s">
        <v>532</v>
      </c>
      <c r="D98" s="23"/>
      <c r="E98" s="24"/>
      <c r="F98" s="23"/>
      <c r="G98" s="33">
        <f>SUM(G88:G97)</f>
        <v>0</v>
      </c>
      <c r="H98" s="23"/>
      <c r="I98" s="33">
        <f>SUM(I88:I97)</f>
        <v>0</v>
      </c>
      <c r="J98" s="23"/>
      <c r="K98" s="33">
        <f>SUM(K88:K97)</f>
        <v>0</v>
      </c>
      <c r="L98" s="23"/>
      <c r="M98" s="33">
        <f>SUM(M88:M97)</f>
        <v>0</v>
      </c>
      <c r="N98" s="23"/>
      <c r="O98" s="33">
        <f>SUM(O88:O97)</f>
        <v>0</v>
      </c>
      <c r="P98" s="235"/>
      <c r="Q98" s="234"/>
    </row>
    <row r="99" spans="1:18" ht="12.75" customHeight="1" x14ac:dyDescent="0.2">
      <c r="A99" s="200">
        <f>ROW()</f>
        <v>99</v>
      </c>
      <c r="B99" s="39"/>
      <c r="C99" s="39"/>
      <c r="D99" s="40"/>
      <c r="E99" s="39"/>
      <c r="F99" s="40"/>
      <c r="G99" s="39"/>
      <c r="H99" s="40"/>
      <c r="I99" s="39"/>
      <c r="J99" s="40"/>
      <c r="K99" s="39"/>
      <c r="L99" s="40"/>
      <c r="M99" s="39"/>
      <c r="N99" s="40"/>
      <c r="O99" s="39"/>
      <c r="P99" s="236" t="s">
        <v>554</v>
      </c>
      <c r="Q99" s="234"/>
    </row>
    <row r="100" spans="1:18" x14ac:dyDescent="0.2">
      <c r="O100"/>
      <c r="P100"/>
    </row>
    <row r="101" spans="1:18" s="1" customFormat="1" x14ac:dyDescent="0.2">
      <c r="A101"/>
      <c r="B101"/>
      <c r="C101"/>
      <c r="D101"/>
      <c r="E101"/>
      <c r="F101"/>
      <c r="G101"/>
      <c r="H101"/>
      <c r="I101"/>
      <c r="J101"/>
      <c r="K101"/>
      <c r="L101"/>
      <c r="M101"/>
      <c r="N101"/>
      <c r="O101"/>
      <c r="P101"/>
      <c r="Q101"/>
      <c r="R101"/>
    </row>
    <row r="102" spans="1:18" s="1" customFormat="1" x14ac:dyDescent="0.2">
      <c r="A102"/>
      <c r="B102"/>
      <c r="C102"/>
      <c r="D102"/>
      <c r="E102"/>
      <c r="F102"/>
      <c r="G102"/>
      <c r="H102"/>
      <c r="I102"/>
      <c r="J102"/>
      <c r="K102"/>
      <c r="L102"/>
      <c r="M102"/>
      <c r="N102"/>
      <c r="O102"/>
      <c r="P102"/>
      <c r="Q102"/>
      <c r="R102"/>
    </row>
    <row r="103" spans="1:18" s="1" customFormat="1" x14ac:dyDescent="0.2">
      <c r="A103"/>
      <c r="B103"/>
      <c r="C103"/>
      <c r="D103"/>
      <c r="E103"/>
      <c r="F103"/>
      <c r="G103"/>
      <c r="H103"/>
      <c r="I103"/>
      <c r="J103"/>
      <c r="K103"/>
      <c r="L103"/>
      <c r="M103"/>
      <c r="N103"/>
      <c r="O103"/>
      <c r="P103"/>
      <c r="Q103"/>
      <c r="R103"/>
    </row>
    <row r="104" spans="1:18" s="1" customFormat="1" x14ac:dyDescent="0.2">
      <c r="A104"/>
      <c r="B104"/>
      <c r="C104"/>
      <c r="D104"/>
      <c r="E104"/>
      <c r="F104"/>
      <c r="G104"/>
      <c r="H104"/>
      <c r="I104"/>
      <c r="J104"/>
      <c r="K104"/>
      <c r="L104"/>
      <c r="M104"/>
      <c r="N104"/>
      <c r="O104"/>
      <c r="P104"/>
      <c r="Q104"/>
      <c r="R104"/>
    </row>
    <row r="105" spans="1:18" s="1" customFormat="1" x14ac:dyDescent="0.2">
      <c r="A105"/>
      <c r="B105"/>
      <c r="C105"/>
      <c r="D105"/>
      <c r="E105"/>
      <c r="F105"/>
      <c r="G105"/>
      <c r="H105"/>
      <c r="I105"/>
      <c r="J105"/>
      <c r="K105"/>
      <c r="L105"/>
      <c r="M105"/>
      <c r="N105"/>
      <c r="O105"/>
      <c r="P105"/>
      <c r="Q105"/>
      <c r="R105"/>
    </row>
    <row r="106" spans="1:18" s="1" customFormat="1" x14ac:dyDescent="0.2">
      <c r="A106"/>
      <c r="B106"/>
      <c r="C106"/>
      <c r="D106"/>
      <c r="E106"/>
      <c r="F106"/>
      <c r="G106"/>
      <c r="H106"/>
      <c r="I106"/>
      <c r="J106"/>
      <c r="K106"/>
      <c r="L106"/>
      <c r="M106"/>
      <c r="N106"/>
      <c r="O106"/>
      <c r="P106"/>
      <c r="Q106"/>
      <c r="R106"/>
    </row>
    <row r="107" spans="1:18" s="1" customFormat="1" x14ac:dyDescent="0.2">
      <c r="A107"/>
      <c r="B107"/>
      <c r="C107"/>
      <c r="D107"/>
      <c r="E107"/>
      <c r="F107"/>
      <c r="G107"/>
      <c r="H107"/>
      <c r="I107"/>
      <c r="J107"/>
      <c r="K107"/>
      <c r="L107"/>
      <c r="M107"/>
      <c r="N107"/>
      <c r="O107"/>
      <c r="P107"/>
      <c r="Q107"/>
      <c r="R107"/>
    </row>
  </sheetData>
  <sheetProtection formatColumns="0" formatRows="0"/>
  <mergeCells count="6">
    <mergeCell ref="D75:F75"/>
    <mergeCell ref="I69:O69"/>
    <mergeCell ref="I70:O70"/>
    <mergeCell ref="I2:O2"/>
    <mergeCell ref="I3:O3"/>
    <mergeCell ref="C31:O63"/>
  </mergeCells>
  <phoneticPr fontId="4" type="noConversion"/>
  <dataValidations count="2">
    <dataValidation allowBlank="1" showInputMessage="1" promptTitle="Short text entry cell" prompt=" " sqref="C19:C27 C88:C96"/>
    <dataValidation type="custom" allowBlank="1" showInputMessage="1" showErrorMessage="1" errorTitle="Thousands of dollars" error="Numeric values are accepted" promptTitle="Thousands of dollars" sqref="K10:K11 K14:K16 E19:E28 K19:K28 G78:G79 I78:I79 K78:K79 M78:M79 O78:O79 O82:O84 M82:M84 K82:K84 I82:I84 G82:G84 G88:G97 I88:I97 K88:K97 M88:M97 O88:O97">
      <formula1>ISNUMBER(E10)</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Annual CoverSheet</vt:lpstr>
      <vt:lpstr>TOC</vt:lpstr>
      <vt:lpstr>Guidelines</vt:lpstr>
      <vt:lpstr>S1.ROI Disclosure</vt:lpstr>
      <vt:lpstr>S2.Regulatory Profit Statement</vt:lpstr>
      <vt:lpstr>S3.Tax Allowance</vt:lpstr>
      <vt:lpstr>S4.RAB Roll-Forward</vt:lpstr>
      <vt:lpstr>S5.Related Party Transactions</vt:lpstr>
      <vt:lpstr>S6.Actual to Forecast</vt:lpstr>
      <vt:lpstr>S7.Segmented Information</vt:lpstr>
      <vt:lpstr>S8.Consolidation Statement</vt:lpstr>
      <vt:lpstr>S9.Asset Allocation</vt:lpstr>
      <vt:lpstr>S9.Asset Allocation (2010)</vt:lpstr>
      <vt:lpstr>S9.Asset Allocation (2009)</vt:lpstr>
      <vt:lpstr>S10.Cost Allocation</vt:lpstr>
      <vt:lpstr>S11.Reliability</vt:lpstr>
      <vt:lpstr>S12.Airfield Cap &amp; Utilisation</vt:lpstr>
      <vt:lpstr>S13.Terminal Cap &amp; Utilisation</vt:lpstr>
      <vt:lpstr>S14.Passenger Surveys</vt:lpstr>
      <vt:lpstr>S15.Forum</vt:lpstr>
      <vt:lpstr>S16.Statistics</vt:lpstr>
      <vt:lpstr>S17.Pricing Stats</vt:lpstr>
      <vt:lpstr>S24.Initial RAB Value</vt:lpstr>
      <vt:lpstr>'Annual CoverSheet'!Print_Area</vt:lpstr>
      <vt:lpstr>Guidelines!Print_Area</vt:lpstr>
      <vt:lpstr>'S1.ROI Disclosure'!Print_Area</vt:lpstr>
      <vt:lpstr>'S10.Cost Allocation'!Print_Area</vt:lpstr>
      <vt:lpstr>S11.Reliability!Print_Area</vt:lpstr>
      <vt:lpstr>'S12.Airfield Cap &amp; Utilisation'!Print_Area</vt:lpstr>
      <vt:lpstr>'S13.Terminal Cap &amp; Utilisation'!Print_Area</vt:lpstr>
      <vt:lpstr>'S14.Passenger Surveys'!Print_Area</vt:lpstr>
      <vt:lpstr>S15.Forum!Print_Area</vt:lpstr>
      <vt:lpstr>S16.Statistics!Print_Area</vt:lpstr>
      <vt:lpstr>'S17.Pricing Stats'!Print_Area</vt:lpstr>
      <vt:lpstr>'S2.Regulatory Profit Statement'!Print_Area</vt:lpstr>
      <vt:lpstr>'S24.Initial RAB Value'!Print_Area</vt:lpstr>
      <vt:lpstr>'S3.Tax Allowance'!Print_Area</vt:lpstr>
      <vt:lpstr>'S4.RAB Roll-Forward'!Print_Area</vt:lpstr>
      <vt:lpstr>'S5.Related Party Transactions'!Print_Area</vt:lpstr>
      <vt:lpstr>'S6.Actual to Forecast'!Print_Area</vt:lpstr>
      <vt:lpstr>'S7.Segmented Information'!Print_Area</vt:lpstr>
      <vt:lpstr>'S8.Consolidation Statement'!Print_Area</vt:lpstr>
      <vt:lpstr>'S9.Asset Allocation'!Print_Area</vt:lpstr>
      <vt:lpstr>'S9.Asset Allocation (2009)'!Print_Area</vt:lpstr>
      <vt:lpstr>'S9.Asset Allocation (2010)'!Print_Area</vt:lpstr>
      <vt:lpstr>TOC!Print_Area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stephanied</cp:lastModifiedBy>
  <cp:revision/>
  <cp:lastPrinted>2016-08-17T00:43:19Z</cp:lastPrinted>
  <dcterms:created xsi:type="dcterms:W3CDTF">2010-01-15T02:39:26Z</dcterms:created>
  <dcterms:modified xsi:type="dcterms:W3CDTF">2016-08-18T23:55:49Z</dcterms:modified>
  <cp:category/>
  <cp:contentStatus/>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CDocsNumber">
    <vt:lpwstr>3134058</vt:lpwstr>
  </property>
  <property fmtid="{D5CDD505-2E9C-101B-9397-08002B2CF9AE}" pid="3" name="PCDocsLibrary">
    <vt:lpwstr> </vt:lpwstr>
  </property>
  <property fmtid="{D5CDD505-2E9C-101B-9397-08002B2CF9AE}" pid="4" name="PCDocsVersion">
    <vt:lpwstr>v1</vt:lpwstr>
  </property>
</Properties>
</file>