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14370" windowHeight="11580" tabRatio="697" activeTab="4"/>
  </bookViews>
  <sheets>
    <sheet name="Pricing CoverSheet" sheetId="33" r:id="rId1"/>
    <sheet name="TOC" sheetId="4" r:id="rId2"/>
    <sheet name="Guidelines" sheetId="3" r:id="rId3"/>
    <sheet name="S18.Total revenue requirement" sheetId="17" r:id="rId4"/>
    <sheet name="S19 Pricing Asset Revenue" sheetId="34" r:id="rId5"/>
    <sheet name="S20.Demand Forecast" sheetId="18" state="hidden" r:id="rId6"/>
  </sheets>
  <definedNames>
    <definedName name="_xlnm.Print_Area" localSheetId="2">Guidelines!$A$1:$E$12</definedName>
    <definedName name="_xlnm.Print_Area" localSheetId="0">'Pricing CoverSheet'!$A$1:$D$19</definedName>
    <definedName name="_xlnm.Print_Area" localSheetId="3">'S18.Total revenue requirement'!$A$1:$L$55,'S18.Total revenue requirement'!$A$57:$L$113,'S18.Total revenue requirement'!$A$115:$K$173,'S18.Total revenue requirement'!$A$175:$Q$220,'S18.Total revenue requirement'!$A$222:$K$265,'S18.Total revenue requirement'!$A$267:$K$328</definedName>
    <definedName name="_xlnm.Print_Area" localSheetId="4">'S19 Pricing Asset Revenue'!$A$1:$L$55,'S19 Pricing Asset Revenue'!$A$57:$L$108,'S19 Pricing Asset Revenue'!$A$110:$K$141</definedName>
    <definedName name="_xlnm.Print_Area" localSheetId="5">'S20.Demand Forecast'!$A$1:$Y$27,'S20.Demand Forecast'!$A$29:$Y$72</definedName>
    <definedName name="_xlnm.Print_Area" localSheetId="1">TOC!$A$1:$D$41</definedName>
  </definedNames>
  <calcPr calcId="145621"/>
</workbook>
</file>

<file path=xl/calcChain.xml><?xml version="1.0" encoding="utf-8"?>
<calcChain xmlns="http://schemas.openxmlformats.org/spreadsheetml/2006/main">
  <c r="A289" i="17" l="1"/>
  <c r="A290" i="17"/>
  <c r="A291" i="17"/>
  <c r="A292" i="17"/>
  <c r="A293" i="17"/>
  <c r="A294" i="17"/>
  <c r="A295" i="17"/>
  <c r="A296" i="17"/>
  <c r="A297" i="17"/>
  <c r="A298" i="17"/>
  <c r="A299" i="17"/>
  <c r="A300" i="17"/>
  <c r="A301" i="17"/>
  <c r="A302" i="17"/>
  <c r="A303" i="17"/>
  <c r="A304" i="17"/>
  <c r="A305" i="17"/>
  <c r="A306" i="17"/>
  <c r="A307" i="17"/>
  <c r="A308" i="17"/>
  <c r="A309" i="17"/>
  <c r="A310" i="17"/>
  <c r="A311" i="17"/>
  <c r="A312" i="17"/>
  <c r="A313" i="17"/>
  <c r="A314" i="17"/>
  <c r="A315" i="17"/>
  <c r="A316" i="17"/>
  <c r="A317" i="17"/>
  <c r="A318" i="17"/>
  <c r="A319" i="17"/>
  <c r="A320" i="17"/>
  <c r="A321" i="17"/>
  <c r="A322" i="17"/>
  <c r="A323" i="17"/>
  <c r="A324" i="17"/>
  <c r="A325" i="17"/>
  <c r="A326" i="17"/>
  <c r="A327" i="17"/>
  <c r="G134" i="17" l="1"/>
  <c r="E134" i="17"/>
  <c r="J134" i="17"/>
  <c r="F134" i="17"/>
  <c r="H134" i="17"/>
  <c r="I134" i="17"/>
  <c r="A75" i="34"/>
  <c r="A156" i="34" l="1"/>
  <c r="A155" i="34"/>
  <c r="A154" i="34"/>
  <c r="A153" i="34"/>
  <c r="A152" i="34"/>
  <c r="A151" i="34"/>
  <c r="A150" i="34"/>
  <c r="A149" i="34"/>
  <c r="A148" i="34"/>
  <c r="A147" i="34"/>
  <c r="A146" i="34"/>
  <c r="A145" i="34"/>
  <c r="A144" i="34"/>
  <c r="A143" i="34"/>
  <c r="A142" i="34"/>
  <c r="A141" i="34"/>
  <c r="A140" i="34"/>
  <c r="E133" i="34"/>
  <c r="E294" i="17"/>
  <c r="E167" i="17" l="1"/>
  <c r="E163" i="17"/>
  <c r="E165" i="17" s="1"/>
  <c r="E159" i="17"/>
  <c r="E148" i="17"/>
  <c r="E138" i="17"/>
  <c r="A121" i="34" l="1"/>
  <c r="A120" i="34"/>
  <c r="A119" i="34"/>
  <c r="A118" i="34"/>
  <c r="A117" i="34"/>
  <c r="A122" i="34"/>
  <c r="A123" i="34"/>
  <c r="A124" i="34"/>
  <c r="A122" i="17"/>
  <c r="A123" i="17"/>
  <c r="A124" i="17"/>
  <c r="A125" i="17"/>
  <c r="A126" i="17"/>
  <c r="A127" i="17"/>
  <c r="A128" i="17"/>
  <c r="A94" i="34"/>
  <c r="A95" i="34"/>
  <c r="A93" i="34" l="1"/>
  <c r="A93" i="17"/>
  <c r="A138" i="34" l="1"/>
  <c r="A137" i="34"/>
  <c r="A136" i="34"/>
  <c r="A134" i="34"/>
  <c r="A135" i="34"/>
  <c r="A143" i="17"/>
  <c r="A142" i="17"/>
  <c r="A141" i="17"/>
  <c r="A140" i="17"/>
  <c r="A144" i="17"/>
  <c r="F163" i="17" l="1"/>
  <c r="F165" i="17" l="1"/>
  <c r="F167" i="17"/>
  <c r="J16" i="17" l="1"/>
  <c r="I16" i="17"/>
  <c r="H16" i="17"/>
  <c r="G16" i="17"/>
  <c r="F16" i="17"/>
  <c r="A16" i="17"/>
  <c r="A16" i="34"/>
  <c r="J16" i="34"/>
  <c r="I16" i="34"/>
  <c r="H16" i="34"/>
  <c r="G16" i="34"/>
  <c r="F16" i="34"/>
  <c r="A28" i="34" l="1"/>
  <c r="A29" i="34"/>
  <c r="A30" i="34"/>
  <c r="A31" i="34"/>
  <c r="A32" i="34"/>
  <c r="A33" i="34"/>
  <c r="A34" i="34"/>
  <c r="A35" i="34"/>
  <c r="A36" i="34"/>
  <c r="A37" i="34"/>
  <c r="A38" i="34"/>
  <c r="A39" i="34"/>
  <c r="A40" i="34"/>
  <c r="A41" i="34"/>
  <c r="A42" i="34"/>
  <c r="A43" i="34"/>
  <c r="A44" i="34"/>
  <c r="A45" i="34"/>
  <c r="A46" i="34"/>
  <c r="A47" i="34"/>
  <c r="A48" i="34"/>
  <c r="A49" i="34"/>
  <c r="A50" i="34"/>
  <c r="A51" i="34"/>
  <c r="A52" i="34"/>
  <c r="A53" i="34"/>
  <c r="A54" i="34"/>
  <c r="A55" i="34"/>
  <c r="A90" i="34"/>
  <c r="A91" i="34"/>
  <c r="A92" i="34"/>
  <c r="A96" i="34"/>
  <c r="A97" i="34"/>
  <c r="A98" i="34"/>
  <c r="A99" i="34"/>
  <c r="A100" i="34"/>
  <c r="A101" i="34"/>
  <c r="A102" i="34"/>
  <c r="A103" i="34"/>
  <c r="A104" i="34"/>
  <c r="A281" i="17"/>
  <c r="A282" i="17"/>
  <c r="A283" i="17"/>
  <c r="A284" i="17"/>
  <c r="A285" i="17"/>
  <c r="A286" i="17"/>
  <c r="A287" i="17"/>
  <c r="A288" i="17"/>
  <c r="A154" i="17"/>
  <c r="A156" i="17"/>
  <c r="A158" i="17"/>
  <c r="A159" i="17"/>
  <c r="A160" i="17"/>
  <c r="A161" i="17"/>
  <c r="A162" i="17"/>
  <c r="A163" i="17"/>
  <c r="A164" i="17"/>
  <c r="A165" i="17"/>
  <c r="A166" i="17"/>
  <c r="A167" i="17"/>
  <c r="A168" i="17"/>
  <c r="A169" i="17"/>
  <c r="A170" i="17"/>
  <c r="A171" i="17"/>
  <c r="A172" i="17"/>
  <c r="A173" i="17"/>
  <c r="A92" i="17"/>
  <c r="A94" i="17"/>
  <c r="A95" i="17"/>
  <c r="A96" i="17"/>
  <c r="A97" i="17"/>
  <c r="A98" i="17"/>
  <c r="A99" i="17"/>
  <c r="A100" i="17"/>
  <c r="A101" i="17"/>
  <c r="A102" i="17"/>
  <c r="G167" i="17" l="1"/>
  <c r="H167" i="17" s="1"/>
  <c r="I167" i="17" s="1"/>
  <c r="J167" i="17" s="1"/>
  <c r="G163" i="17"/>
  <c r="G165" i="17" s="1"/>
  <c r="H163" i="17" s="1"/>
  <c r="H165" i="17" s="1"/>
  <c r="I163" i="17" s="1"/>
  <c r="I165" i="17" s="1"/>
  <c r="J163" i="17" s="1"/>
  <c r="J165" i="17" s="1"/>
  <c r="F159" i="17"/>
  <c r="J88" i="34" l="1"/>
  <c r="I88" i="34"/>
  <c r="H88" i="34"/>
  <c r="G88" i="34"/>
  <c r="F88" i="34"/>
  <c r="A86" i="34"/>
  <c r="F86" i="34"/>
  <c r="A87" i="34"/>
  <c r="J89" i="17"/>
  <c r="I89" i="17"/>
  <c r="H89" i="17"/>
  <c r="G89" i="17"/>
  <c r="F89" i="17"/>
  <c r="E10" i="34"/>
  <c r="A116" i="34"/>
  <c r="A115" i="34"/>
  <c r="E10" i="17"/>
  <c r="F32" i="34"/>
  <c r="E32" i="34"/>
  <c r="G31" i="34"/>
  <c r="G30" i="34"/>
  <c r="G29" i="34"/>
  <c r="A129" i="17"/>
  <c r="A130" i="17"/>
  <c r="A121" i="17"/>
  <c r="A131" i="17"/>
  <c r="A132" i="17"/>
  <c r="A133" i="17"/>
  <c r="A120" i="17"/>
  <c r="F32" i="17"/>
  <c r="E32" i="17"/>
  <c r="G31" i="17"/>
  <c r="G30" i="17"/>
  <c r="G29" i="17"/>
  <c r="G32" i="34" l="1"/>
  <c r="E11" i="34" s="1"/>
  <c r="G32" i="17"/>
  <c r="E11" i="17" s="1"/>
  <c r="A36" i="17"/>
  <c r="A35" i="17"/>
  <c r="A34" i="17"/>
  <c r="A33" i="17"/>
  <c r="E26" i="17" l="1"/>
  <c r="E26" i="34"/>
  <c r="J17" i="34"/>
  <c r="I17" i="34"/>
  <c r="H17" i="34"/>
  <c r="G17" i="34"/>
  <c r="F17" i="34"/>
  <c r="A133" i="34"/>
  <c r="A132" i="34"/>
  <c r="A131" i="34"/>
  <c r="A130" i="34"/>
  <c r="J82" i="34"/>
  <c r="H82" i="34"/>
  <c r="F133" i="34"/>
  <c r="G127" i="34" s="1"/>
  <c r="G86" i="34" s="1"/>
  <c r="A129" i="34"/>
  <c r="A128" i="34"/>
  <c r="A127" i="34"/>
  <c r="A126" i="34"/>
  <c r="J125" i="34"/>
  <c r="I125" i="34"/>
  <c r="H125" i="34"/>
  <c r="G125" i="34"/>
  <c r="F125" i="34"/>
  <c r="C125" i="34"/>
  <c r="A125" i="34"/>
  <c r="A108" i="34"/>
  <c r="A107" i="34"/>
  <c r="A106" i="34"/>
  <c r="A105" i="34"/>
  <c r="J96" i="34"/>
  <c r="J98" i="34" s="1"/>
  <c r="I96" i="34"/>
  <c r="I98" i="34" s="1"/>
  <c r="H96" i="34"/>
  <c r="H98" i="34" s="1"/>
  <c r="G96" i="34"/>
  <c r="G98" i="34" s="1"/>
  <c r="F96" i="34"/>
  <c r="F98" i="34" s="1"/>
  <c r="A89" i="34"/>
  <c r="A88" i="34"/>
  <c r="A85" i="34"/>
  <c r="A84" i="34"/>
  <c r="A83" i="34"/>
  <c r="I82" i="34"/>
  <c r="I84" i="34" s="1"/>
  <c r="G82" i="34"/>
  <c r="A82" i="34"/>
  <c r="A81" i="34"/>
  <c r="J80" i="34"/>
  <c r="I80" i="34"/>
  <c r="H80" i="34"/>
  <c r="G80" i="34"/>
  <c r="F80" i="34"/>
  <c r="A80" i="34"/>
  <c r="A79" i="34"/>
  <c r="A78" i="34"/>
  <c r="J77" i="34"/>
  <c r="I77" i="34"/>
  <c r="H77" i="34"/>
  <c r="G77" i="34"/>
  <c r="F77" i="34"/>
  <c r="A77" i="34"/>
  <c r="A76" i="34"/>
  <c r="A74" i="34"/>
  <c r="J73" i="34"/>
  <c r="I73" i="34"/>
  <c r="H73" i="34"/>
  <c r="G73" i="34"/>
  <c r="F73" i="34"/>
  <c r="A73" i="34"/>
  <c r="A72" i="34"/>
  <c r="A71" i="34"/>
  <c r="A70" i="34"/>
  <c r="A69" i="34"/>
  <c r="A68" i="34"/>
  <c r="A67" i="34"/>
  <c r="A66" i="34"/>
  <c r="A65" i="34"/>
  <c r="A64" i="34"/>
  <c r="A63" i="34"/>
  <c r="A62" i="34"/>
  <c r="E49" i="34"/>
  <c r="E42" i="34"/>
  <c r="K21" i="34" s="1"/>
  <c r="A27" i="34"/>
  <c r="A26" i="34"/>
  <c r="A25" i="34"/>
  <c r="A24" i="34"/>
  <c r="A23" i="34"/>
  <c r="A22" i="34"/>
  <c r="A21" i="34"/>
  <c r="A20" i="34"/>
  <c r="A19" i="34"/>
  <c r="J18" i="34"/>
  <c r="I18" i="34"/>
  <c r="H18" i="34"/>
  <c r="G18" i="34"/>
  <c r="F18" i="34"/>
  <c r="A18" i="34"/>
  <c r="A17" i="34"/>
  <c r="J15" i="34"/>
  <c r="I15" i="34"/>
  <c r="H15" i="34"/>
  <c r="G15" i="34"/>
  <c r="F15" i="34"/>
  <c r="A15" i="34"/>
  <c r="F14" i="34"/>
  <c r="A14" i="34"/>
  <c r="A13" i="34"/>
  <c r="A12" i="34"/>
  <c r="A11" i="34"/>
  <c r="A10" i="34"/>
  <c r="E9" i="34"/>
  <c r="C26" i="34" s="1"/>
  <c r="A9" i="34"/>
  <c r="A8" i="34"/>
  <c r="G3" i="34"/>
  <c r="G2" i="34"/>
  <c r="A113" i="17"/>
  <c r="A112" i="17"/>
  <c r="A111" i="17"/>
  <c r="A110" i="17"/>
  <c r="A109" i="17"/>
  <c r="A108" i="17"/>
  <c r="A107" i="17"/>
  <c r="A106" i="17"/>
  <c r="A105" i="17"/>
  <c r="A104" i="17"/>
  <c r="A103" i="17"/>
  <c r="A91" i="17"/>
  <c r="A90" i="17"/>
  <c r="A89" i="17"/>
  <c r="A88" i="17"/>
  <c r="A87" i="17"/>
  <c r="A86" i="17"/>
  <c r="A85" i="17"/>
  <c r="A84" i="17"/>
  <c r="A83" i="17"/>
  <c r="A82" i="17"/>
  <c r="A81" i="17"/>
  <c r="A80" i="17"/>
  <c r="A79" i="17"/>
  <c r="A78" i="17"/>
  <c r="A77" i="17"/>
  <c r="A76" i="17"/>
  <c r="A75" i="17"/>
  <c r="A74" i="17"/>
  <c r="A73" i="17"/>
  <c r="A72" i="17"/>
  <c r="A71" i="17"/>
  <c r="A70" i="17"/>
  <c r="A69" i="17"/>
  <c r="A68" i="17"/>
  <c r="A67" i="17"/>
  <c r="A66" i="17"/>
  <c r="A65" i="17"/>
  <c r="A64" i="17"/>
  <c r="A63" i="17"/>
  <c r="A13" i="17"/>
  <c r="A14" i="17"/>
  <c r="A15" i="17"/>
  <c r="A17" i="17"/>
  <c r="A18" i="17"/>
  <c r="A19" i="17"/>
  <c r="A20" i="17"/>
  <c r="A21" i="17"/>
  <c r="A22" i="17"/>
  <c r="A23" i="17"/>
  <c r="A24" i="17"/>
  <c r="A25" i="17"/>
  <c r="A26" i="17"/>
  <c r="A27" i="17"/>
  <c r="A28" i="17"/>
  <c r="A29" i="17"/>
  <c r="A30" i="17"/>
  <c r="A31" i="17"/>
  <c r="A32" i="17"/>
  <c r="A37" i="17"/>
  <c r="A38" i="17"/>
  <c r="A39" i="17"/>
  <c r="A40" i="17"/>
  <c r="A41" i="17"/>
  <c r="A42" i="17"/>
  <c r="A43" i="17"/>
  <c r="A44" i="17"/>
  <c r="A45" i="17"/>
  <c r="A46" i="17"/>
  <c r="A47" i="17"/>
  <c r="A48" i="17"/>
  <c r="A49" i="17"/>
  <c r="A50" i="17"/>
  <c r="A51" i="17"/>
  <c r="A52" i="17"/>
  <c r="A53" i="17"/>
  <c r="A54" i="17"/>
  <c r="A55" i="17"/>
  <c r="J18" i="17"/>
  <c r="I18" i="17"/>
  <c r="H18" i="17"/>
  <c r="G18" i="17"/>
  <c r="F18" i="17"/>
  <c r="F87" i="17"/>
  <c r="J80" i="17"/>
  <c r="I80" i="17"/>
  <c r="H80" i="17"/>
  <c r="G80" i="17"/>
  <c r="F80" i="17"/>
  <c r="I77" i="17"/>
  <c r="I101" i="17" s="1"/>
  <c r="G77" i="17"/>
  <c r="G101" i="17" s="1"/>
  <c r="G103" i="17" s="1"/>
  <c r="J294" i="17"/>
  <c r="J82" i="17" s="1"/>
  <c r="I294" i="17"/>
  <c r="I82" i="17" s="1"/>
  <c r="H294" i="17"/>
  <c r="H82" i="17" s="1"/>
  <c r="G294" i="17"/>
  <c r="G82" i="17" s="1"/>
  <c r="F294" i="17"/>
  <c r="A12" i="17"/>
  <c r="A11" i="17"/>
  <c r="A10" i="17"/>
  <c r="A9" i="17"/>
  <c r="A8" i="17"/>
  <c r="G269" i="17"/>
  <c r="G268" i="17"/>
  <c r="A272" i="17"/>
  <c r="A273" i="17"/>
  <c r="A274" i="17"/>
  <c r="F274" i="17"/>
  <c r="G274" i="17"/>
  <c r="H274" i="17"/>
  <c r="I274" i="17"/>
  <c r="J274" i="17"/>
  <c r="A275" i="17"/>
  <c r="A276" i="17"/>
  <c r="A277" i="17"/>
  <c r="F277" i="17"/>
  <c r="G277" i="17"/>
  <c r="H277" i="17"/>
  <c r="I277" i="17"/>
  <c r="J277" i="17"/>
  <c r="J15" i="17"/>
  <c r="I15" i="17"/>
  <c r="H15" i="17"/>
  <c r="G15" i="17"/>
  <c r="F15" i="17"/>
  <c r="J281" i="17"/>
  <c r="I281" i="17"/>
  <c r="H281" i="17"/>
  <c r="G281" i="17"/>
  <c r="F281" i="17"/>
  <c r="A280" i="17"/>
  <c r="A279" i="17"/>
  <c r="E42" i="17"/>
  <c r="K21" i="17" s="1"/>
  <c r="E12" i="17"/>
  <c r="E24" i="17" s="1"/>
  <c r="E9" i="17"/>
  <c r="C26" i="17" s="1"/>
  <c r="E49" i="17"/>
  <c r="F9" i="17" s="1"/>
  <c r="A278" i="17"/>
  <c r="A153" i="17"/>
  <c r="A152" i="17"/>
  <c r="A151" i="17"/>
  <c r="A150" i="17"/>
  <c r="P201" i="17"/>
  <c r="A201" i="17"/>
  <c r="P200" i="17"/>
  <c r="A200" i="17"/>
  <c r="P199" i="17"/>
  <c r="A199" i="17"/>
  <c r="P198" i="17"/>
  <c r="A198" i="17"/>
  <c r="P197" i="17"/>
  <c r="A197" i="17"/>
  <c r="P196" i="17"/>
  <c r="A196" i="17"/>
  <c r="P195" i="17"/>
  <c r="A195" i="17"/>
  <c r="P194" i="17"/>
  <c r="A194" i="17"/>
  <c r="P193" i="17"/>
  <c r="A193" i="17"/>
  <c r="P192" i="17"/>
  <c r="A192" i="17"/>
  <c r="N182" i="17"/>
  <c r="M182" i="17"/>
  <c r="L182" i="17"/>
  <c r="K182" i="17"/>
  <c r="J182" i="17"/>
  <c r="I182" i="17"/>
  <c r="H182" i="17"/>
  <c r="G182" i="17"/>
  <c r="F182" i="17"/>
  <c r="E182" i="17"/>
  <c r="C182" i="17"/>
  <c r="A182" i="17"/>
  <c r="A181" i="17"/>
  <c r="P215" i="17"/>
  <c r="A215" i="17"/>
  <c r="P216" i="17"/>
  <c r="A216" i="17"/>
  <c r="P214" i="17"/>
  <c r="A214" i="17"/>
  <c r="P213" i="17"/>
  <c r="A213" i="17"/>
  <c r="P212" i="17"/>
  <c r="A212" i="17"/>
  <c r="P211" i="17"/>
  <c r="A211" i="17"/>
  <c r="P210" i="17"/>
  <c r="A210" i="17"/>
  <c r="P209" i="17"/>
  <c r="A209" i="17"/>
  <c r="P208" i="17"/>
  <c r="A208" i="17"/>
  <c r="P207" i="17"/>
  <c r="A207" i="17"/>
  <c r="X43" i="18"/>
  <c r="V43" i="18"/>
  <c r="T43" i="18"/>
  <c r="R43" i="18"/>
  <c r="P43" i="18"/>
  <c r="N43" i="18"/>
  <c r="L43" i="18"/>
  <c r="J43" i="18"/>
  <c r="H43" i="18"/>
  <c r="F43" i="18"/>
  <c r="R3" i="18"/>
  <c r="R2" i="18"/>
  <c r="X36" i="18"/>
  <c r="V36" i="18"/>
  <c r="T36" i="18"/>
  <c r="R36" i="18"/>
  <c r="P36" i="18"/>
  <c r="N36" i="18"/>
  <c r="L36" i="18"/>
  <c r="J36" i="18"/>
  <c r="H36" i="18"/>
  <c r="F36" i="18"/>
  <c r="E36" i="18"/>
  <c r="R31" i="18"/>
  <c r="R30" i="18"/>
  <c r="X8" i="18"/>
  <c r="V8" i="18"/>
  <c r="T8" i="18"/>
  <c r="R8" i="18"/>
  <c r="P8" i="18"/>
  <c r="N8" i="18"/>
  <c r="L8" i="18"/>
  <c r="J8" i="18"/>
  <c r="H8" i="18"/>
  <c r="F8" i="18"/>
  <c r="E8" i="18"/>
  <c r="J73" i="17"/>
  <c r="I73" i="17"/>
  <c r="H73" i="17"/>
  <c r="G73" i="17"/>
  <c r="F73" i="17"/>
  <c r="G3" i="17"/>
  <c r="G2" i="17"/>
  <c r="J259" i="17"/>
  <c r="I259" i="17"/>
  <c r="H259" i="17"/>
  <c r="G259" i="17"/>
  <c r="F259" i="17"/>
  <c r="J130" i="17"/>
  <c r="I130" i="17"/>
  <c r="H130" i="17"/>
  <c r="G130" i="17"/>
  <c r="F130" i="17"/>
  <c r="C130" i="17"/>
  <c r="A72" i="18"/>
  <c r="A71" i="18"/>
  <c r="A70" i="18"/>
  <c r="A69" i="18"/>
  <c r="A68" i="18"/>
  <c r="A67" i="18"/>
  <c r="A66" i="18"/>
  <c r="A65" i="18"/>
  <c r="A64" i="18"/>
  <c r="A63" i="18"/>
  <c r="A62" i="18"/>
  <c r="A61" i="18"/>
  <c r="A60" i="18"/>
  <c r="A59" i="18"/>
  <c r="A58" i="18"/>
  <c r="A57" i="18"/>
  <c r="A56" i="18"/>
  <c r="A55" i="18"/>
  <c r="A54" i="18"/>
  <c r="A53" i="18"/>
  <c r="A52" i="18"/>
  <c r="A51" i="18"/>
  <c r="A50" i="18"/>
  <c r="A49" i="18"/>
  <c r="A48" i="18"/>
  <c r="A47" i="18"/>
  <c r="A46" i="18"/>
  <c r="A45" i="18"/>
  <c r="A44" i="18"/>
  <c r="A43" i="18"/>
  <c r="A42" i="18"/>
  <c r="A41" i="18"/>
  <c r="A40" i="18"/>
  <c r="A39" i="18"/>
  <c r="A38" i="18"/>
  <c r="A37" i="18"/>
  <c r="A36" i="18"/>
  <c r="A35" i="18"/>
  <c r="A34" i="18"/>
  <c r="A27" i="18"/>
  <c r="A26" i="18"/>
  <c r="A25" i="18"/>
  <c r="A24" i="18"/>
  <c r="A23" i="18"/>
  <c r="A22" i="18"/>
  <c r="A21" i="18"/>
  <c r="A20" i="18"/>
  <c r="A19" i="18"/>
  <c r="A18" i="18"/>
  <c r="A17" i="18"/>
  <c r="A16" i="18"/>
  <c r="A15" i="18"/>
  <c r="A14" i="18"/>
  <c r="A13" i="18"/>
  <c r="A12" i="18"/>
  <c r="A11" i="18"/>
  <c r="A10" i="18"/>
  <c r="A9" i="18"/>
  <c r="A8" i="18"/>
  <c r="A7" i="18"/>
  <c r="A6" i="18"/>
  <c r="A265" i="17"/>
  <c r="A263" i="17"/>
  <c r="A262" i="17"/>
  <c r="A261" i="17"/>
  <c r="A260" i="17"/>
  <c r="A257" i="17"/>
  <c r="A259" i="17"/>
  <c r="A258" i="17"/>
  <c r="A256" i="17"/>
  <c r="A255" i="17"/>
  <c r="A254" i="17"/>
  <c r="A253" i="17"/>
  <c r="A252" i="17"/>
  <c r="A251" i="17"/>
  <c r="A250" i="17"/>
  <c r="A249" i="17"/>
  <c r="A248" i="17"/>
  <c r="A247" i="17"/>
  <c r="A246" i="17"/>
  <c r="A245" i="17"/>
  <c r="A244" i="17"/>
  <c r="A243" i="17"/>
  <c r="A242" i="17"/>
  <c r="A241" i="17"/>
  <c r="A240" i="17"/>
  <c r="A239" i="17"/>
  <c r="A238" i="17"/>
  <c r="A237" i="17"/>
  <c r="A236" i="17"/>
  <c r="A235" i="17"/>
  <c r="A234" i="17"/>
  <c r="A233" i="17"/>
  <c r="A232" i="17"/>
  <c r="A231" i="17"/>
  <c r="A230" i="17"/>
  <c r="A229" i="17"/>
  <c r="A228" i="17"/>
  <c r="A227" i="17"/>
  <c r="A220" i="17"/>
  <c r="A149" i="17"/>
  <c r="A219" i="17"/>
  <c r="A218" i="17"/>
  <c r="A217" i="17"/>
  <c r="A206" i="17"/>
  <c r="A205" i="17"/>
  <c r="A204" i="17"/>
  <c r="A203" i="17"/>
  <c r="A202" i="17"/>
  <c r="A191" i="17"/>
  <c r="A190" i="17"/>
  <c r="A189" i="17"/>
  <c r="A188" i="17"/>
  <c r="A187" i="17"/>
  <c r="A186" i="17"/>
  <c r="A185" i="17"/>
  <c r="A184" i="17"/>
  <c r="A183" i="17"/>
  <c r="A180" i="17"/>
  <c r="A148" i="17"/>
  <c r="A147" i="17"/>
  <c r="A146" i="17"/>
  <c r="A145" i="17"/>
  <c r="A139" i="17"/>
  <c r="A138" i="17"/>
  <c r="A137" i="17"/>
  <c r="A136" i="17"/>
  <c r="A135" i="17"/>
  <c r="A134" i="17"/>
  <c r="A62" i="17"/>
  <c r="N219" i="17"/>
  <c r="N186" i="17"/>
  <c r="G219" i="17"/>
  <c r="F219" i="17"/>
  <c r="E219" i="17"/>
  <c r="H219" i="17"/>
  <c r="I219" i="17"/>
  <c r="J219" i="17"/>
  <c r="K219" i="17"/>
  <c r="L219" i="17"/>
  <c r="M219" i="17"/>
  <c r="X23" i="18"/>
  <c r="V23" i="18"/>
  <c r="T23" i="18"/>
  <c r="R23" i="18"/>
  <c r="P23" i="18"/>
  <c r="N23" i="18"/>
  <c r="L23" i="18"/>
  <c r="J23" i="18"/>
  <c r="H23" i="18"/>
  <c r="F23" i="18"/>
  <c r="X19" i="18"/>
  <c r="V19" i="18"/>
  <c r="T19" i="18"/>
  <c r="R19" i="18"/>
  <c r="P19" i="18"/>
  <c r="N19" i="18"/>
  <c r="L19" i="18"/>
  <c r="J19" i="18"/>
  <c r="H19" i="18"/>
  <c r="F19" i="18"/>
  <c r="X48" i="18"/>
  <c r="V48" i="18"/>
  <c r="T48" i="18"/>
  <c r="R48" i="18"/>
  <c r="P48" i="18"/>
  <c r="N48" i="18"/>
  <c r="L48" i="18"/>
  <c r="J48" i="18"/>
  <c r="H48" i="18"/>
  <c r="F48" i="18"/>
  <c r="K186" i="17"/>
  <c r="L186" i="17"/>
  <c r="M186" i="17"/>
  <c r="P188" i="17"/>
  <c r="P189" i="17"/>
  <c r="P190" i="17"/>
  <c r="P191" i="17"/>
  <c r="P202" i="17"/>
  <c r="P203" i="17"/>
  <c r="P204" i="17"/>
  <c r="P205" i="17"/>
  <c r="P206" i="17"/>
  <c r="P217" i="17"/>
  <c r="P218" i="17"/>
  <c r="F148" i="17"/>
  <c r="G145" i="17" s="1"/>
  <c r="G148" i="17" s="1"/>
  <c r="H145" i="17" s="1"/>
  <c r="H148" i="17" s="1"/>
  <c r="I145" i="17" s="1"/>
  <c r="I148" i="17" s="1"/>
  <c r="J145" i="17" s="1"/>
  <c r="J148" i="17" s="1"/>
  <c r="J186" i="17"/>
  <c r="I186" i="17"/>
  <c r="H186" i="17"/>
  <c r="G186" i="17"/>
  <c r="F186" i="17"/>
  <c r="E186" i="17"/>
  <c r="J263" i="17"/>
  <c r="J79" i="17" s="1"/>
  <c r="I263" i="17"/>
  <c r="I79" i="17" s="1"/>
  <c r="I17" i="17" s="1"/>
  <c r="H263" i="17"/>
  <c r="H79" i="17" s="1"/>
  <c r="H17" i="17" s="1"/>
  <c r="G263" i="17"/>
  <c r="G79" i="17" s="1"/>
  <c r="G17" i="17" s="1"/>
  <c r="F263" i="17"/>
  <c r="F79" i="17" s="1"/>
  <c r="G151" i="17"/>
  <c r="G159" i="17" s="1"/>
  <c r="H84" i="34"/>
  <c r="F82" i="34"/>
  <c r="G14" i="34"/>
  <c r="F77" i="17"/>
  <c r="F101" i="17" s="1"/>
  <c r="F103" i="17" s="1"/>
  <c r="J77" i="17"/>
  <c r="J101" i="17" s="1"/>
  <c r="J14" i="17" s="1"/>
  <c r="H77" i="17"/>
  <c r="H101" i="17" s="1"/>
  <c r="H14" i="17" s="1"/>
  <c r="I103" i="17"/>
  <c r="I14" i="17"/>
  <c r="J103" i="17"/>
  <c r="G84" i="34" l="1"/>
  <c r="F14" i="17"/>
  <c r="H103" i="17"/>
  <c r="F24" i="34"/>
  <c r="J84" i="34"/>
  <c r="F84" i="34"/>
  <c r="H14" i="34"/>
  <c r="H24" i="34" s="1"/>
  <c r="G24" i="34"/>
  <c r="I14" i="34"/>
  <c r="I24" i="34" s="1"/>
  <c r="C117" i="34"/>
  <c r="F9" i="34"/>
  <c r="G9" i="34" s="1"/>
  <c r="H9" i="34" s="1"/>
  <c r="I9" i="34" s="1"/>
  <c r="J9" i="34" s="1"/>
  <c r="K9" i="34" s="1"/>
  <c r="G9" i="17"/>
  <c r="H9" i="17" s="1"/>
  <c r="I9" i="17" s="1"/>
  <c r="J9" i="17" s="1"/>
  <c r="K9" i="17" s="1"/>
  <c r="C122" i="17"/>
  <c r="J14" i="34"/>
  <c r="J24" i="34" s="1"/>
  <c r="G14" i="17"/>
  <c r="G24" i="17" s="1"/>
  <c r="H84" i="17"/>
  <c r="E12" i="34"/>
  <c r="E24" i="34" s="1"/>
  <c r="H151" i="17"/>
  <c r="H159" i="17" s="1"/>
  <c r="G84" i="17"/>
  <c r="H24" i="17"/>
  <c r="I24" i="17"/>
  <c r="P219" i="17"/>
  <c r="G133" i="34"/>
  <c r="H127" i="34" s="1"/>
  <c r="H86" i="34" s="1"/>
  <c r="F138" i="17"/>
  <c r="G132" i="17" s="1"/>
  <c r="F82" i="17"/>
  <c r="F84" i="17" s="1"/>
  <c r="F17" i="17"/>
  <c r="F24" i="17" s="1"/>
  <c r="J17" i="17"/>
  <c r="J24" i="17" s="1"/>
  <c r="J84" i="17"/>
  <c r="I84" i="17"/>
  <c r="I151" i="17" l="1"/>
  <c r="I159" i="17" s="1"/>
  <c r="H133" i="34"/>
  <c r="I127" i="34" s="1"/>
  <c r="I86" i="34" s="1"/>
  <c r="G87" i="17"/>
  <c r="G138" i="17"/>
  <c r="H132" i="17" s="1"/>
  <c r="J151" i="17" l="1"/>
  <c r="J159" i="17" s="1"/>
  <c r="I133" i="34"/>
  <c r="J127" i="34" s="1"/>
  <c r="J86" i="34" s="1"/>
  <c r="H87" i="17"/>
  <c r="H138" i="17"/>
  <c r="I132" i="17" s="1"/>
  <c r="J133" i="34" l="1"/>
  <c r="K20" i="34" s="1"/>
  <c r="K22" i="34" s="1"/>
  <c r="K24" i="34" s="1"/>
  <c r="I87" i="17"/>
  <c r="I138" i="17"/>
  <c r="J132" i="17" s="1"/>
  <c r="J138" i="17" l="1"/>
  <c r="K20" i="17" s="1"/>
  <c r="K22" i="17" s="1"/>
  <c r="K24" i="17" s="1"/>
  <c r="J87" i="17"/>
</calcChain>
</file>

<file path=xl/comments1.xml><?xml version="1.0" encoding="utf-8"?>
<comments xmlns="http://schemas.openxmlformats.org/spreadsheetml/2006/main">
  <authors>
    <author>Mike Basher</author>
  </authors>
  <commentList>
    <comment ref="E121" authorId="0">
      <text>
        <r>
          <rPr>
            <sz val="9"/>
            <color indexed="81"/>
            <rFont val="Tahoma"/>
            <family val="2"/>
          </rPr>
          <t>As dicussed in the table, the immediate preceding year RAB wont be known when a price setting disclosure is published for a new pricng period.  The RAB for the start of the pricing period would have to be determiend from a forecast roll forward for one year.</t>
        </r>
      </text>
    </comment>
    <comment ref="C155" authorId="0">
      <text>
        <r>
          <rPr>
            <sz val="9"/>
            <color indexed="81"/>
            <rFont val="Tahoma"/>
            <family val="2"/>
          </rPr>
          <t>As discussed in the table, tax is disclosed separately from operating costs.</t>
        </r>
      </text>
    </comment>
    <comment ref="B279" authorId="0">
      <text>
        <r>
          <rPr>
            <sz val="9"/>
            <color indexed="81"/>
            <rFont val="Tahoma"/>
            <family val="2"/>
          </rPr>
          <t xml:space="preserve">Changes made to this section to distinguish from forecast for pricing asset base in Schedule 19.  
</t>
        </r>
      </text>
    </comment>
  </commentList>
</comments>
</file>

<file path=xl/comments2.xml><?xml version="1.0" encoding="utf-8"?>
<comments xmlns="http://schemas.openxmlformats.org/spreadsheetml/2006/main">
  <authors>
    <author>Mike Basher</author>
  </authors>
  <commentList>
    <comment ref="C75" authorId="0">
      <text>
        <r>
          <rPr>
            <sz val="9"/>
            <color indexed="81"/>
            <rFont val="Tahoma"/>
            <family val="2"/>
          </rPr>
          <t>Some leased assets may be included in the pricing asset base for consultation.</t>
        </r>
      </text>
    </comment>
  </commentList>
</comments>
</file>

<file path=xl/sharedStrings.xml><?xml version="1.0" encoding="utf-8"?>
<sst xmlns="http://schemas.openxmlformats.org/spreadsheetml/2006/main" count="518" uniqueCount="278">
  <si>
    <t>Aircraft 3 tonnes or more but less than 30 tonnes MCTOW</t>
  </si>
  <si>
    <t>Aircraft less than 3 tonnes MCTOW</t>
  </si>
  <si>
    <t>Movements during
busy period (total
number of aircraft)</t>
  </si>
  <si>
    <t>Other aircraft</t>
  </si>
  <si>
    <t>Landings during year (total MCTOW in tonnes)</t>
  </si>
  <si>
    <t>Air passenger services—international</t>
  </si>
  <si>
    <t>Air passenger services—domestic</t>
  </si>
  <si>
    <t>During the runway busy hour</t>
  </si>
  <si>
    <t>During the runway busy day</t>
  </si>
  <si>
    <t>Airport Company</t>
  </si>
  <si>
    <t>Basis for Cost Allocation</t>
  </si>
  <si>
    <t>Key Capital Expenditure Projects—Consumer Demands Assessment</t>
  </si>
  <si>
    <t>Busy hour passenger numbers</t>
  </si>
  <si>
    <t>Number of passengers during year</t>
  </si>
  <si>
    <t>Works under construction</t>
  </si>
  <si>
    <t>Assets commissioned</t>
  </si>
  <si>
    <t>Pricing Period Starting Year</t>
  </si>
  <si>
    <t>Pricing Period Starting Year + 1</t>
  </si>
  <si>
    <t>Pricing Period Starting Year + 2</t>
  </si>
  <si>
    <t>Pricing Period Starting Year + 3</t>
  </si>
  <si>
    <t>Pricing Period Starting Year + 4</t>
  </si>
  <si>
    <t>Works under construction—previous year</t>
  </si>
  <si>
    <t>Capital Expenditure by Category</t>
  </si>
  <si>
    <t>for</t>
  </si>
  <si>
    <t>Inbound passengers</t>
  </si>
  <si>
    <t>Outbound passengers</t>
  </si>
  <si>
    <t>Forecast cost of capital</t>
  </si>
  <si>
    <t>Forecast depreciation</t>
  </si>
  <si>
    <t>Forecast revaluations</t>
  </si>
  <si>
    <t xml:space="preserve">Total Capital Expenditure </t>
  </si>
  <si>
    <t>Capital Expenditure by Key Capital Expenditure Project</t>
  </si>
  <si>
    <t>Specified Airport Services Information Disclosure Requirements</t>
  </si>
  <si>
    <t>Aircraft 30 tonnes MCTOW or more</t>
  </si>
  <si>
    <t xml:space="preserve">Description of the basis for forecasts, and/or assumptions made in forecasting </t>
  </si>
  <si>
    <t>REPORT ON DEMAND FORECASTS</t>
  </si>
  <si>
    <t>Schedule</t>
  </si>
  <si>
    <t>Information Templates</t>
  </si>
  <si>
    <t>Total capital expenditure</t>
  </si>
  <si>
    <t>Description</t>
  </si>
  <si>
    <t>Domestic</t>
  </si>
  <si>
    <t>International</t>
  </si>
  <si>
    <t>Regulated Airport</t>
  </si>
  <si>
    <t>Total</t>
  </si>
  <si>
    <t>Table of Contents</t>
  </si>
  <si>
    <t>($000)</t>
  </si>
  <si>
    <t>less</t>
  </si>
  <si>
    <t>Overview of the methodology used to determine the revenue requirement</t>
  </si>
  <si>
    <t>plus</t>
  </si>
  <si>
    <t>Description of any other factors that are considered in determining the forecast total revenue requirement</t>
  </si>
  <si>
    <t xml:space="preserve">less </t>
  </si>
  <si>
    <t>Asset replacement and renewal</t>
  </si>
  <si>
    <t>[Project 1]</t>
  </si>
  <si>
    <t>[Project 2]</t>
  </si>
  <si>
    <t>[Project 3]</t>
  </si>
  <si>
    <t>[Project 4]</t>
  </si>
  <si>
    <t>[Project 5]</t>
  </si>
  <si>
    <t>[Project 6]</t>
  </si>
  <si>
    <t>[Project 7]</t>
  </si>
  <si>
    <t>[Project 8]</t>
  </si>
  <si>
    <t>[Project 9]</t>
  </si>
  <si>
    <t>[Project 10]</t>
  </si>
  <si>
    <t>Other capital expenditure</t>
  </si>
  <si>
    <t>Corporate overheads</t>
  </si>
  <si>
    <t>Asset management and airport operations</t>
  </si>
  <si>
    <t>Asset maintenance</t>
  </si>
  <si>
    <t>Capacity growth</t>
  </si>
  <si>
    <t>Company Name</t>
  </si>
  <si>
    <t>plus (less)</t>
  </si>
  <si>
    <t>Capital expenditure</t>
  </si>
  <si>
    <t>Asset disposals</t>
  </si>
  <si>
    <t>Combined *</t>
  </si>
  <si>
    <t>* No disclosure of combined terminal forecasts is required for airports with no shared passenger terminal functional components.</t>
  </si>
  <si>
    <t xml:space="preserve">Forecast operational expenditure </t>
  </si>
  <si>
    <t>Pricing Period Starting Year Ended</t>
  </si>
  <si>
    <t>Forecast asset base—previous year</t>
  </si>
  <si>
    <t>Forecast asset base</t>
  </si>
  <si>
    <t>An explanation of where and why disclosures differ from the cost-allocation Input Methodology and/or, where costs are shared between regulated and non-regulated assets, an explanation of the basis for that allocation.</t>
  </si>
  <si>
    <t>Forecast adjustment resulting from cost allocation</t>
  </si>
  <si>
    <t xml:space="preserve">An explanation of how consumer demands have been assessed and incorporated for each reported project and the degree to which consumers agree with project scope, timing and cost. </t>
  </si>
  <si>
    <t>Page 1</t>
  </si>
  <si>
    <t>Page 2</t>
  </si>
  <si>
    <t>Page 3</t>
  </si>
  <si>
    <t>Page 4</t>
  </si>
  <si>
    <t>Page 5</t>
  </si>
  <si>
    <t>Page 6</t>
  </si>
  <si>
    <r>
      <t>International transit and transfer passengers</t>
    </r>
    <r>
      <rPr>
        <vertAlign val="superscript"/>
        <sz val="10"/>
        <color indexed="8"/>
        <rFont val="French Script MT"/>
        <family val="2"/>
      </rPr>
      <t>†</t>
    </r>
  </si>
  <si>
    <r>
      <rPr>
        <i/>
        <vertAlign val="superscript"/>
        <sz val="8"/>
        <color indexed="8"/>
        <rFont val="Arial"/>
        <family val="2"/>
      </rPr>
      <t>†</t>
    </r>
    <r>
      <rPr>
        <i/>
        <sz val="8"/>
        <color indexed="8"/>
        <rFont val="Arial"/>
        <family val="2"/>
      </rPr>
      <t xml:space="preserve"> NB. Forecasts of international transit and transfer passenger numbers relate only to airports with extant or planned international transit and transfer facilities</t>
    </r>
  </si>
  <si>
    <t>ref</t>
  </si>
  <si>
    <t>Landings during year (total number of
aircraft)</t>
  </si>
  <si>
    <t>18</t>
  </si>
  <si>
    <t>19</t>
  </si>
  <si>
    <t>Disclosure Date</t>
  </si>
  <si>
    <t>Pricing Period Starting Year + 5</t>
  </si>
  <si>
    <t>Pricing Period Starting Year + 6</t>
  </si>
  <si>
    <t>Pricing Period Starting Year + 7</t>
  </si>
  <si>
    <t>Pricing Period Starting Year + 8</t>
  </si>
  <si>
    <t>Pricing Period Starting Year + 9</t>
  </si>
  <si>
    <r>
      <rPr>
        <sz val="8"/>
        <color indexed="8"/>
        <rFont val="Arial"/>
        <family val="2"/>
      </rPr>
      <t>¹</t>
    </r>
    <r>
      <rPr>
        <i/>
        <sz val="8"/>
        <color indexed="8"/>
        <rFont val="Arial"/>
        <family val="2"/>
      </rPr>
      <t xml:space="preserve"> applies only to schedule 18</t>
    </r>
  </si>
  <si>
    <r>
      <rPr>
        <i/>
        <sz val="10"/>
        <color indexed="8"/>
        <rFont val="Arial"/>
        <family val="2"/>
      </rPr>
      <t>Validation settings on data entry cells</t>
    </r>
    <r>
      <rPr>
        <sz val="10"/>
        <color theme="1"/>
        <rFont val="Arial"/>
        <family val="4"/>
        <scheme val="minor"/>
      </rPr>
      <t xml:space="preserve">
To maintain a consistency of format and to guard against errors in data entry, some data entry cells test entries for validity and accept only a limited range of values.  For example, entries may be limited to a list of category names or to values between 0% and 100%.</t>
    </r>
  </si>
  <si>
    <r>
      <rPr>
        <i/>
        <sz val="10"/>
        <color indexed="8"/>
        <rFont val="Arial"/>
        <family val="2"/>
      </rPr>
      <t>Data entry cells and calculated cells</t>
    </r>
    <r>
      <rPr>
        <sz val="10"/>
        <color indexed="8"/>
        <rFont val="Arial"/>
        <family val="2"/>
      </rPr>
      <t xml:space="preserve">
</t>
    </r>
    <r>
      <rPr>
        <sz val="10"/>
        <color indexed="8"/>
        <rFont val="Arial"/>
        <family val="2"/>
      </rPr>
      <t>Data entered into this workbook may be entered only into the data entry cells.  Data entry cells are the bordered, unshaded areas in each template.  Under no circumstances should data be entered into the workbook outside a data entry cell.
In some cases, where the information for disclosure is able to be ascertained from disclosures elsewhere in the workbook, such information is disclosed in a calculated cell.  Under no circumstances should the formulas in a calculated cell be overwritten.    All cells that are not data entry cells may be locked using worksheet protection to ensure they are not overwritten.</t>
    </r>
  </si>
  <si>
    <r>
      <rPr>
        <i/>
        <sz val="10"/>
        <color indexed="8"/>
        <rFont val="Arial"/>
        <family val="2"/>
      </rPr>
      <t>Data entry cells for text entries</t>
    </r>
    <r>
      <rPr>
        <sz val="10"/>
        <color theme="1"/>
        <rFont val="Arial"/>
        <family val="4"/>
        <scheme val="minor"/>
      </rPr>
      <t xml:space="preserve">
Data input cells that display the data validation input message "Short text entry cell" have a maximum text length of 253 characters.  Because of page layout constraints, this text length is unlikely to be approached .  The amount of text that may be entered in the comment boxes is restricted only by the capacity of the spreadsheet program and page layout constraints.  Should a comment box within a template be inadequate to fully present the disclosed comments, comments may be continued outside the template.  The comment box  must then contain a reference to identify where in the disclosure the comment is continued.
Row widths can be adjusted to increase the viewable size of text entries. 
A paragraph feed may be inserted in an entry cell by holding down both the {alt} and the {shift} keys.</t>
    </r>
  </si>
  <si>
    <t>Pricing Period Starting Year (year ended)</t>
  </si>
  <si>
    <t>Disclosure year of most recent annual disclosure (year ended) ¹</t>
  </si>
  <si>
    <t>Year of most recent annual disclosure (year ended)</t>
  </si>
  <si>
    <t>[Project 11]</t>
  </si>
  <si>
    <t>[Project 12]</t>
  </si>
  <si>
    <t>[Project 13]</t>
  </si>
  <si>
    <t>[Project 14]</t>
  </si>
  <si>
    <t>[Project 15]</t>
  </si>
  <si>
    <t>[Project 16]</t>
  </si>
  <si>
    <t>[Project 17]</t>
  </si>
  <si>
    <t>[Project 18]</t>
  </si>
  <si>
    <t>[Project 19]</t>
  </si>
  <si>
    <t>[Project 20]</t>
  </si>
  <si>
    <t>(000)</t>
  </si>
  <si>
    <t>*  Disclosure for pricing period starting year – 1 is only required if no disclosure has been made pursuant to clause 2(3) in respect of the year directly preceding the pricing period starting year.</t>
  </si>
  <si>
    <t>Forecast operational expenditure</t>
  </si>
  <si>
    <t>[Project 21]</t>
  </si>
  <si>
    <t>[Project 22]</t>
  </si>
  <si>
    <t>[Project 23]</t>
  </si>
  <si>
    <t>[Project 24]</t>
  </si>
  <si>
    <t>[Project 25]</t>
  </si>
  <si>
    <t>[Project 26]</t>
  </si>
  <si>
    <t>[Project 27]</t>
  </si>
  <si>
    <t>[Project 28]</t>
  </si>
  <si>
    <t>[Project 29]</t>
  </si>
  <si>
    <t>[Project 30]</t>
  </si>
  <si>
    <r>
      <rPr>
        <i/>
        <sz val="10"/>
        <color indexed="8"/>
        <rFont val="Arial"/>
        <family val="2"/>
      </rPr>
      <t>Templates</t>
    </r>
    <r>
      <rPr>
        <sz val="10"/>
        <color theme="1"/>
        <rFont val="Arial"/>
        <family val="4"/>
        <scheme val="minor"/>
      </rPr>
      <t xml:space="preserve">
The templates contained in this workbook are intended to reflect the specified airport disclosure requirements set out in Schedules 18–19 of  Commerce Commission decision 715  (Commerce Act (Specified Airport Services Information Disclosure) Determination 2010). </t>
    </r>
  </si>
  <si>
    <t xml:space="preserve">Disclosure Template Guidelines for Information Entry </t>
  </si>
  <si>
    <t>Opening RAB</t>
  </si>
  <si>
    <t>Opening carry forward adjustment</t>
  </si>
  <si>
    <t>Opening investment value</t>
  </si>
  <si>
    <t>Default assumption</t>
  </si>
  <si>
    <t>Airport assumption</t>
  </si>
  <si>
    <t>Cash flow timing  - days from year end</t>
  </si>
  <si>
    <t>Forecast holding costs</t>
  </si>
  <si>
    <t>Version 3.0</t>
  </si>
  <si>
    <t xml:space="preserve">Land </t>
  </si>
  <si>
    <t>Sealed Surfaces</t>
  </si>
  <si>
    <t xml:space="preserve">Infrastructure and buildings </t>
  </si>
  <si>
    <t>Forecast assets commissioned</t>
  </si>
  <si>
    <t>Total revaluations</t>
  </si>
  <si>
    <t>Forecast revaluation rate applied</t>
  </si>
  <si>
    <t>Forecast regulatory profit / (loss)</t>
  </si>
  <si>
    <t>Forecast regulatory investment value</t>
  </si>
  <si>
    <t>ROI - comparable to a post tax WACC</t>
  </si>
  <si>
    <t>Forecast closing carry forward adjustment</t>
  </si>
  <si>
    <t>Total forecast closing carry forward adjustment</t>
  </si>
  <si>
    <t>Forecast pricing asset base</t>
  </si>
  <si>
    <t>Forecast pricing asset base—previous year</t>
  </si>
  <si>
    <t>Forecast pricing revenue requirement (including revenues associated with assets held for future use)</t>
  </si>
  <si>
    <t>Vehicles, plant and equipment</t>
  </si>
  <si>
    <t>Forecast assets held for future use revenue</t>
  </si>
  <si>
    <t>Forecast assets held for future use operating costs</t>
  </si>
  <si>
    <t>Forecast assets held for future use disposals</t>
  </si>
  <si>
    <t>Forecast assets held for future use additions</t>
  </si>
  <si>
    <t>Forecast total revenue requirement (including  revenues from assets held for future use charge )</t>
  </si>
  <si>
    <t>Forecast unlevered tax</t>
  </si>
  <si>
    <t>Forecast closing carry forward from previous price setting event</t>
  </si>
  <si>
    <t>Opening carry forward adjustments from current price setting event</t>
  </si>
  <si>
    <t>[description of closing carry forward adjustment]</t>
  </si>
  <si>
    <t>Please explain each adjustment and how this has been calculated</t>
  </si>
  <si>
    <r>
      <rPr>
        <i/>
        <sz val="10"/>
        <color indexed="8"/>
        <rFont val="Arial"/>
        <family val="2"/>
      </rPr>
      <t xml:space="preserve">Data entry cells that contain conditional formatting
</t>
    </r>
    <r>
      <rPr>
        <sz val="10"/>
        <color indexed="8"/>
        <rFont val="Arial"/>
        <family val="2"/>
      </rPr>
      <t xml:space="preserve">A limited number of data entry cells may change colour or disappear from view in response to data entries (including date entries) made in the workbook.  This feature has been implemented to highlight data being entered that is not internally consistent with other data currently entered, and to hide data entry cells for conditionally disclosed information when the determination does not require the data be disclosed. </t>
    </r>
    <r>
      <rPr>
        <i/>
        <sz val="10"/>
        <color indexed="8"/>
        <rFont val="Arial"/>
        <family val="2"/>
      </rPr>
      <t xml:space="preserve">
a) Internal consistency checks</t>
    </r>
    <r>
      <rPr>
        <sz val="10"/>
        <color theme="1"/>
        <rFont val="Arial"/>
        <family val="4"/>
        <scheme val="minor"/>
      </rPr>
      <t xml:space="preserve">
To assist with data entry, the shading of the following data entry cells will change if the cell content becomes inconsistent with data elsewhere in the template:
   Internal consistency checking is not applied in Schedules 18–19.
</t>
    </r>
    <r>
      <rPr>
        <i/>
        <sz val="10"/>
        <color indexed="8"/>
        <rFont val="Arial"/>
        <family val="2"/>
      </rPr>
      <t/>
    </r>
  </si>
  <si>
    <t>Forecast CPI consistent with the IMs</t>
  </si>
  <si>
    <t>Forecast CPI used to set prices</t>
  </si>
  <si>
    <t>Opening tracking revaluations</t>
  </si>
  <si>
    <t>Opening base value</t>
  </si>
  <si>
    <t>Initial base value</t>
  </si>
  <si>
    <t>Closing base value</t>
  </si>
  <si>
    <t>Tracking revaluations</t>
  </si>
  <si>
    <t>Other opening carry forward adjustments</t>
  </si>
  <si>
    <t>Explanation and evidence if airport assumption is different from default</t>
  </si>
  <si>
    <t>Post-tax WACC</t>
  </si>
  <si>
    <t>Forecast closing asset base</t>
  </si>
  <si>
    <t>Overview of the methodology used to determine the revenue requirement for pricing assets</t>
  </si>
  <si>
    <t>Description of and explanation for any alternative methodologies with equivalent effect that have been applied</t>
  </si>
  <si>
    <t>SCHEDULE 18: REPORT ON THE FORECAST TOTAL ASSET BASE REVENUE REQUIREMENTS</t>
  </si>
  <si>
    <t>18(ii): Opening carry forward adjustment</t>
  </si>
  <si>
    <t>18(iii): Forecast closing carry forward adjustment</t>
  </si>
  <si>
    <t>18(iv): Cash flow timing assumptions</t>
  </si>
  <si>
    <t>SCHEDULE 18: REPORT ON THE FORECAST TOTAL ASSET BASE REVENUE REQUIREMENTS (cont)</t>
  </si>
  <si>
    <t>18(v): Total Revenue Requirement</t>
  </si>
  <si>
    <t>SCHEDULE 18: REPORT ON THE FORECAST TOTAL ASSET BASE REVENUE REQUIREMENTS (cont 3)</t>
  </si>
  <si>
    <t>18(vi): Opening regulatory asset base</t>
  </si>
  <si>
    <t>18(vii): Forecast Asset Base</t>
  </si>
  <si>
    <t>18(viii): Forecast Works Under Construction</t>
  </si>
  <si>
    <t>SCHEDULE 18: REPORT ON THE FORECAST TOTAL ASSET BASE REVENUE REQUIREMENTS (cont 4)</t>
  </si>
  <si>
    <t>18(x): Forecast Capital Expenditure</t>
  </si>
  <si>
    <t>SCHEDULE 18: REPORT ON THE FORECAST TOTAL ASSET BASE REVENUE REQUIREMENTS (cont 5)</t>
  </si>
  <si>
    <t>18(xi) Forecast operational expenditure</t>
  </si>
  <si>
    <t>SCHEDULE 18: REPORT ON THE FORECAST TOTAL ASSET BASE REVENUE REQUIREMENTS (cont 6)</t>
  </si>
  <si>
    <t>18(xii) Forecast financial incentives</t>
  </si>
  <si>
    <t>SCHEDULE 19: REPORT ON THE FORECAST PRICING ASSET BASE REVENUE REQUIREMENTS</t>
  </si>
  <si>
    <t>19(i): Internal Rate of Return</t>
  </si>
  <si>
    <t>19(ii): Opening carry forward adjustment</t>
  </si>
  <si>
    <t>19(iii): Forecast closing carry forward adjustment</t>
  </si>
  <si>
    <t>19(iv): Cash flow timing assumptions</t>
  </si>
  <si>
    <t>SCHEDULE 19: REPORT ON THE FORECAST PRICING ASSET BASE REVENUE REQUIREMENTS (cont)</t>
  </si>
  <si>
    <t>SCHEDULE 19: REPORT ON THE FORECAST PRICING ASSET BASE REVENUE REQUIREMENTS (cont 3)</t>
  </si>
  <si>
    <t>19(vi): Opening regulatory asset base</t>
  </si>
  <si>
    <t>19(vii): Forecast Pricing Asset Base</t>
  </si>
  <si>
    <t>SCHEDULE 20: REPORT ON DEMAND FORECASTS</t>
  </si>
  <si>
    <t>20a: Passenger terminal demand</t>
  </si>
  <si>
    <t>SCHEDULE 20: REPORT ON DEMAND FORECASTS (cont)</t>
  </si>
  <si>
    <t>20b: Aircraft Runway Movements</t>
  </si>
  <si>
    <t>REPORT ON THE FORECAST TOTAL ASSET BASE REVENUE REQUIREMENTS</t>
  </si>
  <si>
    <t>20</t>
  </si>
  <si>
    <t>REPORT ON THE FORECAST PRICING ASSET BASE REVENUE REQUIREMENTS</t>
  </si>
  <si>
    <t>Description of and explanation for the depreciation methodology applied</t>
  </si>
  <si>
    <t>Templates for Schedules 18–20 (Disclosure Following a Price Setting Event)</t>
  </si>
  <si>
    <t>Version 3.0.  Prepared 16 June 2016</t>
  </si>
  <si>
    <t>Assets held for future use opening cost—previous year</t>
  </si>
  <si>
    <t>19(v): Total Revenue Requirement for Pricing Assets</t>
  </si>
  <si>
    <t>Assets held for future use forecast closing cost</t>
  </si>
  <si>
    <t>Forecast closing investment value</t>
  </si>
  <si>
    <t>18(ix): Assets held for future use cost and base value</t>
  </si>
  <si>
    <t>Forecast net cash flows</t>
  </si>
  <si>
    <t>Risk allocation adjustment</t>
  </si>
  <si>
    <t>Forecast other operating revenue (not applicable to the price setting event)</t>
  </si>
  <si>
    <t>Forecast lease, rental and concession income (not applicable to the price setting event)</t>
  </si>
  <si>
    <t>Forecast other operating revenue (applicable to the price setting event)</t>
  </si>
  <si>
    <t xml:space="preserve">Forecast assets held for future use revaluations </t>
  </si>
  <si>
    <t>Forecast pricing CPI (%)</t>
  </si>
  <si>
    <t>Forecast IM CPI (%)</t>
  </si>
  <si>
    <t>Forecast revaluations if using forecast IM CPI</t>
  </si>
  <si>
    <t>Forecast asset disposals</t>
  </si>
  <si>
    <t>Un-forecast revaluation gain/loss</t>
  </si>
  <si>
    <t>First day of pricing period</t>
  </si>
  <si>
    <t>Total opening carry forward adjustments</t>
  </si>
  <si>
    <t>WACC percentile equivalent associated with the forecast cost of capital</t>
  </si>
  <si>
    <t>WACC percentile equivalent associated with the post-tax IRR</t>
  </si>
  <si>
    <t>Schedules 18–20</t>
  </si>
  <si>
    <t>Page 7</t>
  </si>
  <si>
    <t>Page 8</t>
  </si>
  <si>
    <t>Page 9</t>
  </si>
  <si>
    <t>Page 10</t>
  </si>
  <si>
    <t>Page 11</t>
  </si>
  <si>
    <r>
      <rPr>
        <b/>
        <strike/>
        <sz val="10"/>
        <color rgb="FFFF0000"/>
        <rFont val="Arial"/>
        <family val="2"/>
        <scheme val="minor"/>
      </rPr>
      <t>31/03/2012</t>
    </r>
    <r>
      <rPr>
        <b/>
        <sz val="10"/>
        <color rgb="FFFF0000"/>
        <rFont val="Arial"/>
        <family val="2"/>
        <scheme val="minor"/>
      </rPr>
      <t>Year Preceding Pricing Period</t>
    </r>
  </si>
  <si>
    <t>Expected depreciation</t>
  </si>
  <si>
    <t>Expected revaluations</t>
  </si>
  <si>
    <t>Expected assets commissioned</t>
  </si>
  <si>
    <t>Expected asset disposals</t>
  </si>
  <si>
    <r>
      <t xml:space="preserve">Regulatory asset base </t>
    </r>
    <r>
      <rPr>
        <sz val="10"/>
        <color rgb="FFFF0000"/>
        <rFont val="Arial"/>
        <family val="2"/>
        <scheme val="minor"/>
      </rPr>
      <t>previous year</t>
    </r>
  </si>
  <si>
    <r>
      <t xml:space="preserve">Regulatory asset base (applicable to price setting) </t>
    </r>
    <r>
      <rPr>
        <sz val="10"/>
        <color rgb="FFFF0000"/>
        <rFont val="Arial"/>
        <family val="2"/>
        <scheme val="minor"/>
      </rPr>
      <t>previous year</t>
    </r>
  </si>
  <si>
    <r>
      <t xml:space="preserve">Forecast total revenue requirement (excluding </t>
    </r>
    <r>
      <rPr>
        <sz val="10"/>
        <color rgb="FFFF0000"/>
        <rFont val="Arial"/>
        <family val="2"/>
        <scheme val="minor"/>
      </rPr>
      <t xml:space="preserve">forecast </t>
    </r>
    <r>
      <rPr>
        <sz val="10"/>
        <color theme="1"/>
        <rFont val="Arial"/>
        <family val="2"/>
        <scheme val="minor"/>
      </rPr>
      <t xml:space="preserve">assets held for future use </t>
    </r>
    <r>
      <rPr>
        <strike/>
        <sz val="10"/>
        <color rgb="FFFF0000"/>
        <rFont val="Arial"/>
        <family val="2"/>
        <scheme val="minor"/>
      </rPr>
      <t>charges</t>
    </r>
    <r>
      <rPr>
        <sz val="10"/>
        <color rgb="FFFF0000"/>
        <rFont val="Arial"/>
        <family val="2"/>
        <scheme val="minor"/>
      </rPr>
      <t>revenue</t>
    </r>
    <r>
      <rPr>
        <sz val="10"/>
        <color theme="1"/>
        <rFont val="Arial"/>
        <family val="2"/>
        <scheme val="minor"/>
      </rPr>
      <t>)</t>
    </r>
  </si>
  <si>
    <r>
      <t xml:space="preserve">18(i): </t>
    </r>
    <r>
      <rPr>
        <b/>
        <sz val="12"/>
        <color rgb="FFFF0000"/>
        <rFont val="Arial"/>
        <family val="2"/>
        <scheme val="major"/>
      </rPr>
      <t xml:space="preserve">Forecast </t>
    </r>
    <r>
      <rPr>
        <b/>
        <sz val="12"/>
        <color theme="1"/>
        <rFont val="Arial"/>
        <family val="2"/>
        <scheme val="major"/>
      </rPr>
      <t>Internal Rate of Return</t>
    </r>
  </si>
  <si>
    <t>Forecast</t>
  </si>
  <si>
    <t>($000 unless otherwise specified)</t>
  </si>
  <si>
    <r>
      <t xml:space="preserve">Forecast assets held for future use </t>
    </r>
    <r>
      <rPr>
        <strike/>
        <sz val="10"/>
        <color rgb="FFFF0000"/>
        <rFont val="Arial"/>
        <family val="2"/>
        <scheme val="minor"/>
      </rPr>
      <t>charges</t>
    </r>
    <r>
      <rPr>
        <sz val="10"/>
        <color rgb="FFFF0000"/>
        <rFont val="Arial"/>
        <family val="2"/>
        <scheme val="minor"/>
      </rPr>
      <t>revenue</t>
    </r>
    <r>
      <rPr>
        <sz val="10"/>
        <color theme="1"/>
        <rFont val="Arial"/>
        <family val="2"/>
        <scheme val="minor"/>
      </rPr>
      <t xml:space="preserve"> </t>
    </r>
  </si>
  <si>
    <t>-1*</t>
  </si>
  <si>
    <t>Transfers to works under construction</t>
  </si>
  <si>
    <t>Pricing Period Starting Year -1*</t>
  </si>
  <si>
    <r>
      <t xml:space="preserve">Opening </t>
    </r>
    <r>
      <rPr>
        <strike/>
        <sz val="10"/>
        <color rgb="FFFF0000"/>
        <rFont val="Arial"/>
        <family val="2"/>
        <scheme val="minor"/>
      </rPr>
      <t>regulatory asset base</t>
    </r>
    <r>
      <rPr>
        <sz val="10"/>
        <color rgb="FFFF0000"/>
        <rFont val="Arial"/>
        <family val="2"/>
        <scheme val="minor"/>
      </rPr>
      <t>RAB</t>
    </r>
    <r>
      <rPr>
        <sz val="10"/>
        <color theme="1"/>
        <rFont val="Arial"/>
        <family val="2"/>
        <scheme val="minor"/>
      </rPr>
      <t xml:space="preserve"> (applicable to price setting)</t>
    </r>
  </si>
  <si>
    <r>
      <t xml:space="preserve">Forecast revenue for services applicable to price setting event (excluding </t>
    </r>
    <r>
      <rPr>
        <sz val="10"/>
        <color rgb="FFFF0000"/>
        <rFont val="Arial"/>
        <family val="2"/>
        <scheme val="minor"/>
      </rPr>
      <t xml:space="preserve">forecast </t>
    </r>
    <r>
      <rPr>
        <sz val="10"/>
        <color theme="1"/>
        <rFont val="Arial"/>
        <family val="2"/>
        <scheme val="minor"/>
      </rPr>
      <t xml:space="preserve">assets held for future use </t>
    </r>
    <r>
      <rPr>
        <strike/>
        <sz val="10"/>
        <color rgb="FFFF0000"/>
        <rFont val="Arial"/>
        <family val="2"/>
        <scheme val="minor"/>
      </rPr>
      <t>charges</t>
    </r>
    <r>
      <rPr>
        <sz val="10"/>
        <color rgb="FFFF0000"/>
        <rFont val="Arial"/>
        <family val="2"/>
        <scheme val="minor"/>
      </rPr>
      <t>revenue</t>
    </r>
    <r>
      <rPr>
        <sz val="10"/>
        <color theme="1"/>
        <rFont val="Arial"/>
        <family val="2"/>
        <scheme val="minor"/>
      </rPr>
      <t>)</t>
    </r>
  </si>
  <si>
    <r>
      <t>Forecast assets held for future use</t>
    </r>
    <r>
      <rPr>
        <strike/>
        <sz val="10"/>
        <color theme="1"/>
        <rFont val="Arial"/>
        <family val="2"/>
        <scheme val="minor"/>
      </rPr>
      <t xml:space="preserve"> </t>
    </r>
    <r>
      <rPr>
        <strike/>
        <sz val="10"/>
        <color rgb="FFFF0000"/>
        <rFont val="Arial"/>
        <family val="2"/>
        <scheme val="minor"/>
      </rPr>
      <t>charges</t>
    </r>
    <r>
      <rPr>
        <sz val="10"/>
        <color rgb="FFFF0000"/>
        <rFont val="Arial"/>
        <family val="2"/>
        <scheme val="minor"/>
      </rPr>
      <t>revenue</t>
    </r>
  </si>
  <si>
    <t>-1</t>
  </si>
  <si>
    <t>Forecast lease, rental and concession income (applicable to the price setting event)</t>
  </si>
  <si>
    <r>
      <t xml:space="preserve">Forecast revenue from airport activity charges applicable to the price setting event </t>
    </r>
    <r>
      <rPr>
        <sz val="10"/>
        <color rgb="FFFF0000"/>
        <rFont val="Arial"/>
        <family val="2"/>
        <scheme val="minor"/>
      </rPr>
      <t>(excluding assets held for future use revenue)</t>
    </r>
  </si>
  <si>
    <r>
      <rPr>
        <sz val="10"/>
        <color rgb="FFFF0000"/>
        <rFont val="Arial"/>
        <family val="2"/>
        <scheme val="minor"/>
      </rPr>
      <t xml:space="preserve">Forecast </t>
    </r>
    <r>
      <rPr>
        <strike/>
        <sz val="10"/>
        <color rgb="FFFF0000"/>
        <rFont val="Arial"/>
        <family val="2"/>
        <scheme val="minor"/>
      </rPr>
      <t>P</t>
    </r>
    <r>
      <rPr>
        <sz val="10"/>
        <color rgb="FFFF0000"/>
        <rFont val="Arial"/>
        <family val="2"/>
        <scheme val="minor"/>
      </rPr>
      <t>p</t>
    </r>
    <r>
      <rPr>
        <sz val="10"/>
        <color theme="1"/>
        <rFont val="Arial"/>
        <family val="2"/>
        <scheme val="minor"/>
      </rPr>
      <t>ricing incentives</t>
    </r>
  </si>
  <si>
    <r>
      <rPr>
        <sz val="10"/>
        <color rgb="FFFF0000"/>
        <rFont val="Arial"/>
        <family val="2"/>
        <scheme val="minor"/>
      </rPr>
      <t xml:space="preserve">Forecast </t>
    </r>
    <r>
      <rPr>
        <strike/>
        <sz val="10"/>
        <color rgb="FFFF0000"/>
        <rFont val="Arial"/>
        <family val="2"/>
        <scheme val="minor"/>
      </rPr>
      <t>O</t>
    </r>
    <r>
      <rPr>
        <sz val="10"/>
        <color rgb="FFFF0000"/>
        <rFont val="Arial"/>
        <family val="2"/>
        <scheme val="minor"/>
      </rPr>
      <t>o</t>
    </r>
    <r>
      <rPr>
        <sz val="10"/>
        <color theme="1"/>
        <rFont val="Arial"/>
        <family val="2"/>
        <scheme val="minor"/>
      </rPr>
      <t>ther incentives</t>
    </r>
  </si>
  <si>
    <r>
      <rPr>
        <sz val="10"/>
        <color rgb="FFFF0000"/>
        <rFont val="Arial"/>
        <family val="2"/>
        <scheme val="minor"/>
      </rPr>
      <t xml:space="preserve">Forecast </t>
    </r>
    <r>
      <rPr>
        <strike/>
        <sz val="10"/>
        <color rgb="FFFF0000"/>
        <rFont val="Arial"/>
        <family val="2"/>
        <scheme val="minor"/>
      </rPr>
      <t>T</t>
    </r>
    <r>
      <rPr>
        <sz val="10"/>
        <color rgb="FFFF0000"/>
        <rFont val="Arial"/>
        <family val="2"/>
        <scheme val="minor"/>
      </rPr>
      <t>t</t>
    </r>
    <r>
      <rPr>
        <sz val="10"/>
        <color theme="1"/>
        <rFont val="Arial"/>
        <family val="2"/>
        <scheme val="minor"/>
      </rPr>
      <t>otal financial incentives</t>
    </r>
  </si>
  <si>
    <r>
      <t xml:space="preserve">Describe the degree of stakeholder acceptance of the opening carry forward adjustment </t>
    </r>
    <r>
      <rPr>
        <b/>
        <sz val="10"/>
        <color rgb="FFFF0000"/>
        <rFont val="Arial"/>
        <family val="2"/>
        <scheme val="major"/>
      </rPr>
      <t xml:space="preserve">Summary of any veiws expressed by substantial customers about the pricing approaches reflected in the opening carry forward adjustment </t>
    </r>
  </si>
  <si>
    <r>
      <t xml:space="preserve">Assumptions and explanation </t>
    </r>
    <r>
      <rPr>
        <b/>
        <strike/>
        <sz val="10"/>
        <color rgb="FFFF0000"/>
        <rFont val="Arial"/>
        <family val="2"/>
        <scheme val="major"/>
      </rPr>
      <t xml:space="preserve"> justifications</t>
    </r>
    <r>
      <rPr>
        <b/>
        <sz val="10"/>
        <color theme="1"/>
        <rFont val="Arial"/>
        <family val="2"/>
        <scheme val="major"/>
      </rPr>
      <t xml:space="preserve"> </t>
    </r>
    <r>
      <rPr>
        <b/>
        <sz val="10"/>
        <color rgb="FFFF0000"/>
        <rFont val="Arial"/>
        <family val="2"/>
        <scheme val="major"/>
      </rPr>
      <t xml:space="preserve">of </t>
    </r>
    <r>
      <rPr>
        <b/>
        <strike/>
        <sz val="10"/>
        <color rgb="FFFF0000"/>
        <rFont val="Arial"/>
        <family val="2"/>
        <scheme val="major"/>
      </rPr>
      <t>on</t>
    </r>
    <r>
      <rPr>
        <b/>
        <sz val="10"/>
        <color rgb="FFFF0000"/>
        <rFont val="Arial"/>
        <family val="2"/>
        <scheme val="major"/>
      </rPr>
      <t>the</t>
    </r>
    <r>
      <rPr>
        <b/>
        <sz val="10"/>
        <color theme="1"/>
        <rFont val="Arial"/>
        <family val="2"/>
        <scheme val="major"/>
      </rPr>
      <t xml:space="preserve"> assets held for future use </t>
    </r>
    <r>
      <rPr>
        <b/>
        <strike/>
        <sz val="10"/>
        <color rgb="FFFF0000"/>
        <rFont val="Arial"/>
        <family val="2"/>
        <scheme val="major"/>
      </rPr>
      <t>charges</t>
    </r>
    <r>
      <rPr>
        <b/>
        <sz val="10"/>
        <color rgb="FFFF0000"/>
        <rFont val="Arial"/>
        <family val="2"/>
        <scheme val="major"/>
      </rPr>
      <t>revenue</t>
    </r>
  </si>
  <si>
    <t xml:space="preserve">18(xiii) Forecast revaluations </t>
  </si>
  <si>
    <r>
      <t>18(</t>
    </r>
    <r>
      <rPr>
        <b/>
        <sz val="12"/>
        <rFont val="Arial"/>
        <family val="2"/>
        <scheme val="major"/>
      </rPr>
      <t>xiv</t>
    </r>
    <r>
      <rPr>
        <b/>
        <sz val="12"/>
        <color theme="1"/>
        <rFont val="Arial"/>
        <family val="2"/>
        <scheme val="major"/>
      </rPr>
      <t>) Alternative methodologies with equivalent effect</t>
    </r>
  </si>
  <si>
    <r>
      <t>Forecast pricing revenue for services applicable to the price settin</t>
    </r>
    <r>
      <rPr>
        <sz val="10"/>
        <rFont val="Arial"/>
        <family val="2"/>
        <scheme val="minor"/>
      </rPr>
      <t xml:space="preserve">g event pricing revenue requirement </t>
    </r>
    <r>
      <rPr>
        <sz val="10"/>
        <color theme="1"/>
        <rFont val="Arial"/>
        <family val="2"/>
        <scheme val="minor"/>
      </rPr>
      <t xml:space="preserve">(excluding </t>
    </r>
    <r>
      <rPr>
        <strike/>
        <sz val="10"/>
        <color rgb="FFFF0000"/>
        <rFont val="Arial"/>
        <family val="2"/>
        <scheme val="minor"/>
      </rPr>
      <t>revenues on</t>
    </r>
    <r>
      <rPr>
        <sz val="10"/>
        <color theme="1"/>
        <rFont val="Arial"/>
        <family val="2"/>
        <scheme val="minor"/>
      </rPr>
      <t xml:space="preserve"> assets held for future use </t>
    </r>
    <r>
      <rPr>
        <sz val="10"/>
        <color rgb="FFFF0000"/>
        <rFont val="Arial"/>
        <family val="2"/>
        <scheme val="minor"/>
      </rPr>
      <t>revenue</t>
    </r>
    <r>
      <rPr>
        <sz val="10"/>
        <color theme="1"/>
        <rFont val="Arial"/>
        <family val="2"/>
        <scheme val="minor"/>
      </rPr>
      <t>)</t>
    </r>
  </si>
  <si>
    <r>
      <rPr>
        <b/>
        <strike/>
        <sz val="10"/>
        <color rgb="FFFF0000"/>
        <rFont val="Arial"/>
        <family val="2"/>
        <scheme val="major"/>
      </rPr>
      <t xml:space="preserve">Describe the degree of stakeholder acceptance of the opening carry forward adjustment </t>
    </r>
    <r>
      <rPr>
        <b/>
        <sz val="10"/>
        <color rgb="FFFF0000"/>
        <rFont val="Arial"/>
        <family val="2"/>
        <scheme val="major"/>
      </rPr>
      <t xml:space="preserve">Summary of any views expressed by substantial customers about the pricing approaches reflected in the opening carry forward adjustment </t>
    </r>
  </si>
  <si>
    <r>
      <rPr>
        <b/>
        <sz val="10"/>
        <color rgb="FFFF0000"/>
        <rFont val="Arial"/>
        <family val="2"/>
        <scheme val="major"/>
      </rPr>
      <t xml:space="preserve">Explanation </t>
    </r>
    <r>
      <rPr>
        <b/>
        <sz val="10"/>
        <color theme="1"/>
        <rFont val="Arial"/>
        <family val="2"/>
        <scheme val="major"/>
      </rPr>
      <t xml:space="preserve">of the </t>
    </r>
    <r>
      <rPr>
        <b/>
        <sz val="10"/>
        <color rgb="FFFF0000"/>
        <rFont val="Arial"/>
        <family val="2"/>
        <scheme val="major"/>
      </rPr>
      <t>approach to develop the</t>
    </r>
    <r>
      <rPr>
        <b/>
        <sz val="10"/>
        <color theme="1"/>
        <rFont val="Arial"/>
        <family val="2"/>
        <scheme val="major"/>
      </rPr>
      <t xml:space="preserve"> airport forecast cost of capital </t>
    </r>
    <r>
      <rPr>
        <b/>
        <sz val="10"/>
        <color rgb="FFFF0000"/>
        <rFont val="Arial"/>
        <family val="2"/>
        <scheme val="major"/>
      </rPr>
      <t>and target return. This should include a description and explanation of: (i) differences between the airport's forecast cost of capital and the Commission published cost of capital, and (ii) any differences between the airport's target return and the airport's forecast cost of capital,</t>
    </r>
    <r>
      <rPr>
        <b/>
        <sz val="10"/>
        <color theme="1"/>
        <rFont val="Arial"/>
        <family val="2"/>
        <scheme val="major"/>
      </rPr>
      <t xml:space="preserve"> </t>
    </r>
    <r>
      <rPr>
        <b/>
        <strike/>
        <sz val="10"/>
        <color rgb="FFFF0000"/>
        <rFont val="Arial"/>
        <family val="2"/>
        <scheme val="major"/>
      </rPr>
      <t>it cost of capital and the post-tax IRR  and the Commission published cost of capital</t>
    </r>
  </si>
  <si>
    <t>Forecast assets held for future use tax</t>
  </si>
  <si>
    <r>
      <t xml:space="preserve">Forecast revenue for services applicable to the price setting event </t>
    </r>
    <r>
      <rPr>
        <sz val="10"/>
        <color rgb="FFFF0000"/>
        <rFont val="Arial"/>
        <family val="2"/>
        <scheme val="minor"/>
      </rPr>
      <t>(excluding forecast assets held for future use revenue)</t>
    </r>
  </si>
  <si>
    <r>
      <t>Forecast total revenue requirement (excluding</t>
    </r>
    <r>
      <rPr>
        <sz val="10"/>
        <color rgb="FFFF0000"/>
        <rFont val="Arial"/>
        <family val="2"/>
        <scheme val="minor"/>
      </rPr>
      <t xml:space="preserve"> forecast</t>
    </r>
    <r>
      <rPr>
        <sz val="10"/>
        <color theme="1"/>
        <rFont val="Arial"/>
        <family val="2"/>
        <scheme val="minor"/>
      </rPr>
      <t xml:space="preserve"> assets held for future use </t>
    </r>
    <r>
      <rPr>
        <strike/>
        <sz val="10"/>
        <color rgb="FFFF0000"/>
        <rFont val="Arial"/>
        <family val="2"/>
        <scheme val="minor"/>
      </rPr>
      <t>charges</t>
    </r>
    <r>
      <rPr>
        <sz val="10"/>
        <color rgb="FFFF0000"/>
        <rFont val="Arial"/>
        <family val="2"/>
        <scheme val="minor"/>
      </rPr>
      <t>revenue</t>
    </r>
    <r>
      <rPr>
        <sz val="10"/>
        <color theme="1"/>
        <rFont val="Arial"/>
        <family val="2"/>
        <scheme val="minor"/>
      </rPr>
      <t>)</t>
    </r>
  </si>
  <si>
    <r>
      <t xml:space="preserve">Forecast total revenue requirement (excluding </t>
    </r>
    <r>
      <rPr>
        <sz val="10"/>
        <color rgb="FFFF0000"/>
        <rFont val="Arial"/>
        <family val="2"/>
        <scheme val="minor"/>
      </rPr>
      <t>forecast</t>
    </r>
    <r>
      <rPr>
        <sz val="10"/>
        <color theme="1"/>
        <rFont val="Arial"/>
        <family val="2"/>
        <scheme val="minor"/>
      </rPr>
      <t xml:space="preserve"> assets held for future use </t>
    </r>
    <r>
      <rPr>
        <strike/>
        <sz val="10"/>
        <color rgb="FFFF0000"/>
        <rFont val="Arial"/>
        <family val="2"/>
        <scheme val="minor"/>
      </rPr>
      <t>charges</t>
    </r>
    <r>
      <rPr>
        <u/>
        <sz val="10"/>
        <color rgb="FFFF0000"/>
        <rFont val="Arial"/>
        <family val="2"/>
        <scheme val="minor"/>
      </rPr>
      <t>revenue</t>
    </r>
    <r>
      <rPr>
        <sz val="10"/>
        <color theme="1"/>
        <rFont val="Arial"/>
        <family val="2"/>
        <scheme val="minor"/>
      </rPr>
      <t>)</t>
    </r>
  </si>
  <si>
    <r>
      <t xml:space="preserve">Forecast total revenue requirement (including </t>
    </r>
    <r>
      <rPr>
        <sz val="10"/>
        <color rgb="FFFF0000"/>
        <rFont val="Arial"/>
        <family val="2"/>
        <scheme val="minor"/>
      </rPr>
      <t>forecast</t>
    </r>
    <r>
      <rPr>
        <sz val="10"/>
        <color theme="1"/>
        <rFont val="Arial"/>
        <family val="2"/>
        <scheme val="minor"/>
      </rPr>
      <t xml:space="preserve"> assets held for future use</t>
    </r>
    <r>
      <rPr>
        <strike/>
        <sz val="10"/>
        <color theme="1"/>
        <rFont val="Arial"/>
        <family val="2"/>
        <scheme val="minor"/>
      </rPr>
      <t xml:space="preserve"> </t>
    </r>
    <r>
      <rPr>
        <strike/>
        <sz val="10"/>
        <color rgb="FFFF0000"/>
        <rFont val="Arial"/>
        <family val="2"/>
        <scheme val="minor"/>
      </rPr>
      <t>charges</t>
    </r>
    <r>
      <rPr>
        <sz val="10"/>
        <color rgb="FFFF0000"/>
        <rFont val="Arial"/>
        <family val="2"/>
        <scheme val="minor"/>
      </rPr>
      <t>revenue</t>
    </r>
    <r>
      <rPr>
        <sz val="10"/>
        <color theme="1"/>
        <rFont val="Arial"/>
        <family val="2"/>
        <scheme val="minor"/>
      </rPr>
      <t>)</t>
    </r>
  </si>
  <si>
    <r>
      <rPr>
        <sz val="10"/>
        <color theme="1"/>
        <rFont val="Arial"/>
        <family val="2"/>
        <scheme val="minor"/>
      </rPr>
      <t>Explanation</t>
    </r>
    <r>
      <rPr>
        <sz val="10"/>
        <color rgb="FFFF0000"/>
        <rFont val="Arial"/>
        <family val="2"/>
        <scheme val="minor"/>
      </rPr>
      <t xml:space="preserve"> of </t>
    </r>
    <r>
      <rPr>
        <sz val="10"/>
        <color theme="1"/>
        <rFont val="Arial"/>
        <family val="2"/>
        <scheme val="minor"/>
      </rPr>
      <t xml:space="preserve">how the closing investment value provides a good indication of the remaining capital expected to be recovered by the airport in future pricing periods </t>
    </r>
    <r>
      <rPr>
        <strike/>
        <sz val="10"/>
        <color rgb="FFFF0000"/>
        <rFont val="Arial"/>
        <family val="2"/>
        <scheme val="major"/>
      </rPr>
      <t xml:space="preserve">and the degree of stakeholder acceptance </t>
    </r>
    <r>
      <rPr>
        <sz val="10"/>
        <color rgb="FFFF0000"/>
        <rFont val="Arial"/>
        <family val="2"/>
        <scheme val="major"/>
      </rPr>
      <t>and summarise any relevant views expressed by any substantial customer during consultation</t>
    </r>
  </si>
  <si>
    <r>
      <t>Forecast pricing revenue requirement (excluding</t>
    </r>
    <r>
      <rPr>
        <sz val="10"/>
        <color rgb="FFFF0000"/>
        <rFont val="Arial"/>
        <family val="2"/>
        <scheme val="minor"/>
      </rPr>
      <t xml:space="preserve"> forecast </t>
    </r>
    <r>
      <rPr>
        <sz val="10"/>
        <color theme="1"/>
        <rFont val="Arial"/>
        <family val="2"/>
        <scheme val="minor"/>
      </rPr>
      <t xml:space="preserve">assets held for future use </t>
    </r>
    <r>
      <rPr>
        <strike/>
        <sz val="10"/>
        <color rgb="FFFF0000"/>
        <rFont val="Arial"/>
        <family val="2"/>
        <scheme val="minor"/>
      </rPr>
      <t>charges</t>
    </r>
    <r>
      <rPr>
        <sz val="10"/>
        <color rgb="FFFF0000"/>
        <rFont val="Arial"/>
        <family val="2"/>
        <scheme val="minor"/>
      </rPr>
      <t>revenue</t>
    </r>
    <r>
      <rPr>
        <sz val="10"/>
        <color theme="1"/>
        <rFont val="Arial"/>
        <family val="2"/>
        <scheme val="minor"/>
      </rPr>
      <t>)</t>
    </r>
  </si>
  <si>
    <r>
      <t xml:space="preserve">Forecast pricing revenue requirement (including </t>
    </r>
    <r>
      <rPr>
        <sz val="10"/>
        <color rgb="FFFF0000"/>
        <rFont val="Arial"/>
        <family val="2"/>
        <scheme val="minor"/>
      </rPr>
      <t>forecast</t>
    </r>
    <r>
      <rPr>
        <sz val="10"/>
        <color theme="1"/>
        <rFont val="Arial"/>
        <family val="2"/>
        <scheme val="minor"/>
      </rPr>
      <t xml:space="preserve"> assets held for future use </t>
    </r>
    <r>
      <rPr>
        <strike/>
        <sz val="10"/>
        <color rgb="FFFF0000"/>
        <rFont val="Arial"/>
        <family val="2"/>
        <scheme val="minor"/>
      </rPr>
      <t>charges</t>
    </r>
    <r>
      <rPr>
        <sz val="10"/>
        <color rgb="FFFF0000"/>
        <rFont val="Arial"/>
        <family val="2"/>
        <scheme val="minor"/>
      </rPr>
      <t>revenue</t>
    </r>
    <r>
      <rPr>
        <sz val="10"/>
        <color theme="1"/>
        <rFont val="Arial"/>
        <family val="2"/>
        <scheme val="minor"/>
      </rPr>
      <t>)</t>
    </r>
  </si>
  <si>
    <r>
      <t>Forecast</t>
    </r>
    <r>
      <rPr>
        <sz val="10"/>
        <rFont val="Arial"/>
        <family val="2"/>
        <scheme val="minor"/>
      </rPr>
      <t xml:space="preserve"> closing</t>
    </r>
    <r>
      <rPr>
        <sz val="10"/>
        <color theme="1"/>
        <rFont val="Arial"/>
        <family val="2"/>
        <scheme val="minor"/>
      </rPr>
      <t xml:space="preserve"> asset base</t>
    </r>
  </si>
  <si>
    <r>
      <rPr>
        <b/>
        <sz val="10"/>
        <color theme="1"/>
        <rFont val="Arial"/>
        <family val="2"/>
        <scheme val="minor"/>
      </rPr>
      <t xml:space="preserve">Explanation </t>
    </r>
    <r>
      <rPr>
        <b/>
        <sz val="10"/>
        <color rgb="FFFF0000"/>
        <rFont val="Arial"/>
        <family val="2"/>
        <scheme val="major"/>
      </rPr>
      <t>of</t>
    </r>
    <r>
      <rPr>
        <b/>
        <sz val="10"/>
        <color theme="1"/>
        <rFont val="Arial"/>
        <family val="2"/>
        <scheme val="major"/>
      </rPr>
      <t xml:space="preserve"> how the closing investment value provides a good indication of the remaining capital expected to be recovered by the airport in future pricing periods </t>
    </r>
    <r>
      <rPr>
        <b/>
        <strike/>
        <sz val="10"/>
        <color rgb="FFFF0000"/>
        <rFont val="Arial"/>
        <family val="2"/>
        <scheme val="major"/>
      </rPr>
      <t xml:space="preserve">and the degree of stakeholder acceptance </t>
    </r>
    <r>
      <rPr>
        <b/>
        <sz val="10"/>
        <color rgb="FFFF0000"/>
        <rFont val="Arial"/>
        <family val="2"/>
        <scheme val="major"/>
      </rPr>
      <t xml:space="preserve">and summarise any relevant views expressed by substantial customers during the pricing consultation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</si>
</sst>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164" formatCode="_(@_)"/>
    <numFmt numFmtId="165" formatCode="_([$-1409]h:mm\ AM/PM;@"/>
    <numFmt numFmtId="166" formatCode="_(* 0000_);_(* \(0000\);_(* &quot;–&quot;??_);_(@_)"/>
    <numFmt numFmtId="167" formatCode="_([$-1409]d\ mmmm\ yyyy;_(@"/>
    <numFmt numFmtId="168" formatCode="[$-1409]d\ mmm\ yy;@"/>
    <numFmt numFmtId="169" formatCode="_(* #,##0.00%_);_(* \(#,##0.00%\);_(* &quot;–&quot;???_);_(* @_)"/>
    <numFmt numFmtId="170" formatCode="_(* #,##0%_);_(* \(#,##0%\);_(* &quot;–&quot;???_);_(* @_)"/>
    <numFmt numFmtId="171" formatCode="_(* #,##0.0%_);_(* \(#,##0.0%\);_(* &quot;–&quot;???_);_(* @_)"/>
    <numFmt numFmtId="172" formatCode="_(* #,##0_);_(* \(#,##0\);_(* &quot;–&quot;??_);_(* @_)"/>
    <numFmt numFmtId="173" formatCode="_(* #,##0.0_);_(* \(#,##0.0\);_(* &quot;–&quot;???_);_(* @_)"/>
    <numFmt numFmtId="174" formatCode="_(* #,##0.00_);_(* \(#,##0.00\);_(* &quot;–&quot;???_);_(* @_)"/>
    <numFmt numFmtId="175" formatCode="_(* #,##0.0000_);_(* \(#,##0.0000\);_(* &quot;–&quot;??_);_(* @_)"/>
    <numFmt numFmtId="176" formatCode="_(* @_)"/>
    <numFmt numFmtId="177" formatCode="_(* [$-1409]d\ mmm\ yyyy\ h\ AM/PM_);_(* @"/>
  </numFmts>
  <fonts count="68" x14ac:knownFonts="1">
    <font>
      <sz val="10"/>
      <color theme="1"/>
      <name val="Arial"/>
      <family val="4"/>
      <scheme val="minor"/>
    </font>
    <font>
      <sz val="8"/>
      <name val="Arial"/>
      <family val="2"/>
    </font>
    <font>
      <sz val="12"/>
      <name val="Arial"/>
      <family val="2"/>
    </font>
    <font>
      <vertAlign val="superscript"/>
      <sz val="10"/>
      <color indexed="8"/>
      <name val="French Script MT"/>
      <family val="2"/>
    </font>
    <font>
      <sz val="8"/>
      <color indexed="8"/>
      <name val="Arial"/>
      <family val="2"/>
    </font>
    <font>
      <i/>
      <sz val="8"/>
      <color indexed="8"/>
      <name val="Arial"/>
      <family val="2"/>
    </font>
    <font>
      <sz val="10"/>
      <color indexed="8"/>
      <name val="Arial"/>
      <family val="2"/>
    </font>
    <font>
      <i/>
      <vertAlign val="superscript"/>
      <sz val="8"/>
      <color indexed="8"/>
      <name val="Arial"/>
      <family val="2"/>
    </font>
    <font>
      <i/>
      <sz val="8"/>
      <name val="Arial"/>
      <family val="2"/>
    </font>
    <font>
      <i/>
      <sz val="10"/>
      <color indexed="8"/>
      <name val="Arial"/>
      <family val="2"/>
    </font>
    <font>
      <sz val="10"/>
      <color theme="1"/>
      <name val="Arial"/>
      <family val="4"/>
      <scheme val="minor"/>
    </font>
    <font>
      <sz val="10"/>
      <color theme="1"/>
      <name val="Arial"/>
      <family val="1"/>
      <scheme val="major"/>
    </font>
    <font>
      <sz val="10"/>
      <color theme="8"/>
      <name val="Arial"/>
      <family val="4"/>
      <scheme val="minor"/>
    </font>
    <font>
      <b/>
      <sz val="13"/>
      <color theme="4"/>
      <name val="Arial"/>
      <family val="4"/>
      <scheme val="minor"/>
    </font>
    <font>
      <i/>
      <sz val="8"/>
      <color theme="1"/>
      <name val="Arial"/>
      <family val="4"/>
      <scheme val="minor"/>
    </font>
    <font>
      <u/>
      <sz val="10"/>
      <color theme="11"/>
      <name val="Arial"/>
      <family val="1"/>
      <scheme val="major"/>
    </font>
    <font>
      <b/>
      <sz val="12"/>
      <color theme="1"/>
      <name val="Arial"/>
      <family val="1"/>
      <scheme val="major"/>
    </font>
    <font>
      <b/>
      <sz val="11"/>
      <color theme="1"/>
      <name val="Arial"/>
      <family val="1"/>
      <scheme val="major"/>
    </font>
    <font>
      <b/>
      <sz val="10"/>
      <color theme="1"/>
      <name val="Arial"/>
      <family val="1"/>
      <scheme val="major"/>
    </font>
    <font>
      <u/>
      <sz val="10"/>
      <color theme="4"/>
      <name val="Arial"/>
      <family val="1"/>
      <scheme val="major"/>
    </font>
    <font>
      <b/>
      <sz val="13"/>
      <color theme="1"/>
      <name val="Arial"/>
      <family val="1"/>
      <scheme val="major"/>
    </font>
    <font>
      <b/>
      <sz val="10"/>
      <color theme="1"/>
      <name val="Arial"/>
      <family val="4"/>
      <scheme val="minor"/>
    </font>
    <font>
      <sz val="8"/>
      <color theme="1"/>
      <name val="Arial"/>
      <family val="1"/>
      <scheme val="major"/>
    </font>
    <font>
      <sz val="10"/>
      <color theme="1"/>
      <name val="Arial"/>
      <family val="2"/>
      <scheme val="minor"/>
    </font>
    <font>
      <sz val="14"/>
      <color theme="1"/>
      <name val="Arial"/>
      <family val="2"/>
      <scheme val="minor"/>
    </font>
    <font>
      <i/>
      <sz val="10"/>
      <color theme="1"/>
      <name val="Arial"/>
      <family val="2"/>
      <scheme val="minor"/>
    </font>
    <font>
      <sz val="10"/>
      <color theme="8"/>
      <name val="Arial"/>
      <family val="2"/>
      <scheme val="minor"/>
    </font>
    <font>
      <b/>
      <sz val="10"/>
      <color theme="1"/>
      <name val="Arial"/>
      <family val="2"/>
      <scheme val="minor"/>
    </font>
    <font>
      <i/>
      <sz val="8"/>
      <color theme="1"/>
      <name val="Arial"/>
      <family val="2"/>
      <scheme val="minor"/>
    </font>
    <font>
      <u/>
      <sz val="10"/>
      <color theme="4"/>
      <name val="Arial"/>
      <family val="2"/>
      <scheme val="minor"/>
    </font>
    <font>
      <b/>
      <sz val="12"/>
      <color theme="1"/>
      <name val="Arial"/>
      <family val="2"/>
      <scheme val="major"/>
    </font>
    <font>
      <b/>
      <sz val="10"/>
      <color theme="1"/>
      <name val="Arial"/>
      <family val="2"/>
      <scheme val="major"/>
    </font>
    <font>
      <sz val="14"/>
      <color theme="1"/>
      <name val="Arial"/>
      <family val="1"/>
      <scheme val="major"/>
    </font>
    <font>
      <sz val="8"/>
      <color theme="1"/>
      <name val="Arial"/>
      <family val="2"/>
      <scheme val="major"/>
    </font>
    <font>
      <b/>
      <sz val="18"/>
      <color theme="1"/>
      <name val="Arial"/>
      <family val="1"/>
      <scheme val="major"/>
    </font>
    <font>
      <b/>
      <sz val="16"/>
      <color theme="1"/>
      <name val="Arial"/>
      <family val="1"/>
      <scheme val="major"/>
    </font>
    <font>
      <b/>
      <sz val="13"/>
      <color theme="4"/>
      <name val="Arial"/>
      <family val="2"/>
      <scheme val="minor"/>
    </font>
    <font>
      <sz val="10"/>
      <color theme="1"/>
      <name val="Arial"/>
      <family val="2"/>
      <scheme val="major"/>
    </font>
    <font>
      <b/>
      <sz val="18"/>
      <color theme="3"/>
      <name val="Arial"/>
      <family val="2"/>
      <scheme val="major"/>
    </font>
    <font>
      <sz val="11"/>
      <color rgb="FF006100"/>
      <name val="Arial"/>
      <family val="2"/>
      <scheme val="minor"/>
    </font>
    <font>
      <sz val="11"/>
      <color rgb="FF9C0006"/>
      <name val="Arial"/>
      <family val="2"/>
      <scheme val="minor"/>
    </font>
    <font>
      <sz val="11"/>
      <color rgb="FF9C65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b/>
      <sz val="11"/>
      <color theme="1"/>
      <name val="Arial"/>
      <family val="2"/>
      <scheme val="minor"/>
    </font>
    <font>
      <sz val="11"/>
      <color theme="0"/>
      <name val="Arial"/>
      <family val="2"/>
      <scheme val="minor"/>
    </font>
    <font>
      <sz val="11"/>
      <color theme="1"/>
      <name val="Arial"/>
      <family val="2"/>
      <scheme val="minor"/>
    </font>
    <font>
      <b/>
      <sz val="10"/>
      <color rgb="FFFF0000"/>
      <name val="Arial"/>
      <family val="2"/>
      <scheme val="major"/>
    </font>
    <font>
      <sz val="9"/>
      <color indexed="81"/>
      <name val="Tahoma"/>
      <family val="2"/>
    </font>
    <font>
      <b/>
      <strike/>
      <sz val="10"/>
      <color rgb="FFFF0000"/>
      <name val="Arial"/>
      <family val="2"/>
      <scheme val="major"/>
    </font>
    <font>
      <b/>
      <sz val="10"/>
      <color rgb="FFFF0000"/>
      <name val="Arial"/>
      <family val="2"/>
      <scheme val="minor"/>
    </font>
    <font>
      <b/>
      <strike/>
      <sz val="10"/>
      <color rgb="FFFF0000"/>
      <name val="Arial"/>
      <family val="2"/>
      <scheme val="minor"/>
    </font>
    <font>
      <sz val="10"/>
      <color rgb="FFFF0000"/>
      <name val="Arial"/>
      <family val="2"/>
      <scheme val="major"/>
    </font>
    <font>
      <sz val="10"/>
      <color rgb="FFFF0000"/>
      <name val="Arial"/>
      <family val="2"/>
      <scheme val="minor"/>
    </font>
    <font>
      <strike/>
      <sz val="10"/>
      <color rgb="FFFF0000"/>
      <name val="Arial"/>
      <family val="2"/>
      <scheme val="minor"/>
    </font>
    <font>
      <b/>
      <sz val="12"/>
      <color rgb="FFFF0000"/>
      <name val="Arial"/>
      <family val="2"/>
      <scheme val="major"/>
    </font>
    <font>
      <sz val="10"/>
      <color rgb="FFFF0000"/>
      <name val="Arial"/>
      <family val="4"/>
      <scheme val="minor"/>
    </font>
    <font>
      <u/>
      <sz val="10"/>
      <color rgb="FFFF0000"/>
      <name val="Arial"/>
      <family val="2"/>
      <scheme val="minor"/>
    </font>
    <font>
      <strike/>
      <sz val="10"/>
      <color theme="1"/>
      <name val="Arial"/>
      <family val="2"/>
      <scheme val="minor"/>
    </font>
    <font>
      <i/>
      <sz val="10"/>
      <color rgb="FFFF0000"/>
      <name val="Arial"/>
      <family val="2"/>
      <scheme val="minor"/>
    </font>
    <font>
      <b/>
      <sz val="12"/>
      <name val="Arial"/>
      <family val="2"/>
      <scheme val="major"/>
    </font>
    <font>
      <sz val="10"/>
      <name val="Arial"/>
      <family val="2"/>
      <scheme val="minor"/>
    </font>
    <font>
      <strike/>
      <sz val="10"/>
      <color rgb="FFFF0000"/>
      <name val="Arial"/>
      <family val="2"/>
      <scheme val="major"/>
    </font>
    <font>
      <sz val="8"/>
      <color rgb="FFFF0000"/>
      <name val="Arial"/>
      <family val="2"/>
      <scheme val="major"/>
    </font>
  </fonts>
  <fills count="39">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44">
    <border>
      <left/>
      <right/>
      <top/>
      <bottom/>
      <diagonal/>
    </border>
    <border>
      <left/>
      <right/>
      <top style="thin">
        <color indexed="0"/>
      </top>
      <bottom/>
      <diagonal/>
    </border>
    <border>
      <left/>
      <right/>
      <top/>
      <bottom style="thin">
        <color indexed="0"/>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0"/>
      </top>
      <bottom/>
      <diagonal/>
    </border>
    <border>
      <left style="thin">
        <color indexed="64"/>
      </left>
      <right/>
      <top/>
      <bottom/>
      <diagonal/>
    </border>
    <border>
      <left/>
      <right style="thin">
        <color indexed="64"/>
      </right>
      <top/>
      <bottom style="thin">
        <color indexed="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5"/>
      </left>
      <right style="thin">
        <color theme="5"/>
      </right>
      <top style="thin">
        <color theme="5"/>
      </top>
      <bottom style="thin">
        <color theme="5"/>
      </bottom>
      <diagonal/>
    </border>
    <border>
      <left style="medium">
        <color theme="5"/>
      </left>
      <right style="medium">
        <color theme="5"/>
      </right>
      <top style="medium">
        <color theme="5"/>
      </top>
      <bottom style="medium">
        <color theme="5"/>
      </bottom>
      <diagonal/>
    </border>
    <border>
      <left/>
      <right style="thin">
        <color theme="5"/>
      </right>
      <top/>
      <bottom style="thin">
        <color theme="5"/>
      </bottom>
      <diagonal/>
    </border>
    <border>
      <left style="thin">
        <color theme="5"/>
      </left>
      <right style="thin">
        <color theme="5"/>
      </right>
      <top style="medium">
        <color theme="5"/>
      </top>
      <bottom style="medium">
        <color theme="5"/>
      </bottom>
      <diagonal/>
    </border>
    <border>
      <left style="thin">
        <color theme="5"/>
      </left>
      <right/>
      <top style="thin">
        <color indexed="8"/>
      </top>
      <bottom/>
      <diagonal/>
    </border>
    <border>
      <left style="thin">
        <color theme="5"/>
      </left>
      <right/>
      <top/>
      <bottom/>
      <diagonal/>
    </border>
    <border>
      <left/>
      <right/>
      <top/>
      <bottom style="thin">
        <color theme="5"/>
      </bottom>
      <diagonal/>
    </border>
    <border>
      <left/>
      <right/>
      <top style="thin">
        <color theme="5"/>
      </top>
      <bottom style="thin">
        <color theme="5"/>
      </bottom>
      <diagonal/>
    </border>
    <border>
      <left/>
      <right style="thin">
        <color theme="5"/>
      </right>
      <top style="thin">
        <color theme="5"/>
      </top>
      <bottom/>
      <diagonal/>
    </border>
    <border>
      <left/>
      <right/>
      <top style="thin">
        <color theme="5"/>
      </top>
      <bottom/>
      <diagonal/>
    </border>
    <border>
      <left/>
      <right style="thin">
        <color theme="5"/>
      </right>
      <top/>
      <bottom/>
      <diagonal/>
    </border>
    <border>
      <left style="thin">
        <color theme="5"/>
      </left>
      <right/>
      <top style="thin">
        <color theme="5"/>
      </top>
      <bottom/>
      <diagonal/>
    </border>
    <border>
      <left style="thin">
        <color theme="5"/>
      </left>
      <right style="thin">
        <color theme="5"/>
      </right>
      <top style="thin">
        <color theme="5"/>
      </top>
      <bottom/>
      <diagonal/>
    </border>
    <border>
      <left style="thin">
        <color theme="5"/>
      </left>
      <right style="thin">
        <color indexed="64"/>
      </right>
      <top/>
      <bottom/>
      <diagonal/>
    </border>
    <border>
      <left style="thin">
        <color theme="5"/>
      </left>
      <right/>
      <top/>
      <bottom style="thin">
        <color theme="5"/>
      </bottom>
      <diagonal/>
    </border>
    <border>
      <left/>
      <right style="thin">
        <color theme="5"/>
      </right>
      <top style="thin">
        <color theme="5"/>
      </top>
      <bottom style="thin">
        <color theme="5"/>
      </bottom>
      <diagonal/>
    </border>
    <border>
      <left/>
      <right style="thin">
        <color theme="5"/>
      </right>
      <top style="medium">
        <color theme="5"/>
      </top>
      <bottom style="medium">
        <color theme="5"/>
      </bottom>
      <diagonal/>
    </border>
    <border>
      <left style="thin">
        <color theme="5"/>
      </left>
      <right/>
      <top style="thin">
        <color theme="5"/>
      </top>
      <bottom style="thin">
        <color theme="5"/>
      </bottom>
      <diagonal/>
    </border>
    <border>
      <left style="thin">
        <color theme="5"/>
      </left>
      <right/>
      <top style="medium">
        <color theme="5"/>
      </top>
      <bottom style="medium">
        <color theme="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76">
    <xf numFmtId="0" fontId="0" fillId="0" borderId="0"/>
    <xf numFmtId="172" fontId="11" fillId="0" borderId="0" applyFont="0" applyFill="0" applyBorder="0" applyAlignment="0" applyProtection="0">
      <alignment horizontal="left"/>
      <protection locked="0"/>
    </xf>
    <xf numFmtId="173" fontId="11" fillId="0" borderId="0" applyFont="0" applyFill="0" applyBorder="0" applyAlignment="0" applyProtection="0">
      <protection locked="0"/>
    </xf>
    <xf numFmtId="174" fontId="11" fillId="0" borderId="0" applyFont="0" applyFill="0" applyBorder="0" applyAlignment="0" applyProtection="0">
      <protection locked="0"/>
    </xf>
    <xf numFmtId="175" fontId="11" fillId="0" borderId="0" applyFont="0" applyFill="0" applyBorder="0" applyAlignment="0" applyProtection="0"/>
    <xf numFmtId="0" fontId="10" fillId="4" borderId="19">
      <alignment horizontal="left" vertical="top" wrapText="1" indent="1"/>
      <protection locked="0"/>
    </xf>
    <xf numFmtId="0" fontId="12" fillId="4" borderId="19" applyNumberFormat="0">
      <protection locked="0"/>
    </xf>
    <xf numFmtId="0" fontId="10" fillId="5" borderId="0"/>
    <xf numFmtId="167" fontId="11" fillId="0" borderId="0" applyFont="0" applyFill="0" applyBorder="0" applyProtection="0">
      <protection locked="0"/>
    </xf>
    <xf numFmtId="168" fontId="11" fillId="0" borderId="0" applyFont="0" applyFill="0" applyBorder="0" applyAlignment="0" applyProtection="0">
      <alignment wrapText="1"/>
    </xf>
    <xf numFmtId="177" fontId="11" fillId="0" borderId="0" applyFont="0" applyFill="0" applyBorder="0" applyAlignment="0" applyProtection="0">
      <protection locked="0"/>
    </xf>
    <xf numFmtId="0" fontId="13" fillId="0" borderId="19" applyFill="0">
      <alignment horizontal="center"/>
    </xf>
    <xf numFmtId="167" fontId="13" fillId="0" borderId="19" applyFill="0">
      <alignment horizontal="center" vertical="center"/>
    </xf>
    <xf numFmtId="49" fontId="14" fillId="0" borderId="0" applyFill="0" applyProtection="0">
      <alignment horizontal="left" indent="1"/>
    </xf>
    <xf numFmtId="0" fontId="15" fillId="0" borderId="0" applyNumberFormat="0" applyFill="0" applyBorder="0" applyAlignment="0" applyProtection="0">
      <alignment vertical="top"/>
      <protection locked="0"/>
    </xf>
    <xf numFmtId="0" fontId="16" fillId="0" borderId="0" applyNumberFormat="0" applyFill="0" applyAlignment="0"/>
    <xf numFmtId="0" fontId="16" fillId="0" borderId="0" applyNumberFormat="0" applyFill="0" applyAlignment="0" applyProtection="0"/>
    <xf numFmtId="0" fontId="17" fillId="0" borderId="0" applyNumberFormat="0" applyFill="0" applyAlignment="0"/>
    <xf numFmtId="49" fontId="18" fillId="2" borderId="0" applyFill="0" applyBorder="0">
      <alignment horizontal="left"/>
    </xf>
    <xf numFmtId="0" fontId="11" fillId="2" borderId="0" applyFill="0" applyBorder="0">
      <alignment wrapText="1"/>
    </xf>
    <xf numFmtId="0" fontId="10" fillId="5" borderId="20" applyNumberFormat="0">
      <alignment horizontal="left"/>
    </xf>
    <xf numFmtId="0" fontId="19" fillId="0" borderId="0" applyNumberFormat="0" applyFill="0" applyBorder="0" applyAlignment="0" applyProtection="0">
      <alignment vertical="top"/>
      <protection locked="0"/>
    </xf>
    <xf numFmtId="49" fontId="20" fillId="0" borderId="0" applyFill="0" applyBorder="0">
      <alignment horizontal="right" indent="1"/>
    </xf>
    <xf numFmtId="49" fontId="21" fillId="0" borderId="0" applyFill="0" applyBorder="0">
      <alignment horizontal="center" wrapText="1"/>
    </xf>
    <xf numFmtId="0" fontId="21" fillId="0" borderId="0" applyFill="0" applyBorder="0">
      <alignment horizontal="centerContinuous" wrapText="1"/>
    </xf>
    <xf numFmtId="0" fontId="21" fillId="0" borderId="0" applyFill="0" applyBorder="0">
      <alignment horizontal="center" wrapText="1"/>
    </xf>
    <xf numFmtId="49" fontId="10" fillId="0" borderId="0" applyFill="0" applyBorder="0">
      <alignment horizontal="left" indent="1"/>
    </xf>
    <xf numFmtId="49" fontId="10" fillId="0" borderId="0" applyFill="0" applyBorder="0">
      <alignment horizontal="left" wrapText="1" indent="2"/>
    </xf>
    <xf numFmtId="0" fontId="10" fillId="5" borderId="19" applyNumberFormat="0">
      <alignment horizontal="left"/>
    </xf>
    <xf numFmtId="49" fontId="22" fillId="5" borderId="21">
      <alignment horizontal="right" indent="2"/>
    </xf>
    <xf numFmtId="9" fontId="11" fillId="0" borderId="0" applyFont="0" applyFill="0" applyBorder="0" applyAlignment="0" applyProtection="0"/>
    <xf numFmtId="170" fontId="11" fillId="0" borderId="0" applyFont="0" applyFill="0" applyBorder="0" applyAlignment="0" applyProtection="0">
      <protection locked="0"/>
    </xf>
    <xf numFmtId="171" fontId="11" fillId="0" borderId="0" applyFont="0" applyFill="0" applyBorder="0" applyAlignment="0" applyProtection="0">
      <protection locked="0"/>
    </xf>
    <xf numFmtId="169" fontId="11" fillId="0" borderId="0" applyFont="0" applyFill="0" applyBorder="0" applyAlignment="0" applyProtection="0">
      <protection locked="0"/>
    </xf>
    <xf numFmtId="0" fontId="10" fillId="5" borderId="22" applyNumberFormat="0">
      <alignment horizontal="left"/>
    </xf>
    <xf numFmtId="164" fontId="11" fillId="0" borderId="0" applyFont="0" applyFill="0" applyBorder="0" applyAlignment="0" applyProtection="0">
      <alignment horizontal="left"/>
      <protection locked="0"/>
    </xf>
    <xf numFmtId="176" fontId="11" fillId="0" borderId="0" applyFont="0" applyFill="0" applyBorder="0">
      <alignment horizontal="left"/>
      <protection locked="0"/>
    </xf>
    <xf numFmtId="165" fontId="11" fillId="0" borderId="0" applyFont="0" applyFill="0" applyBorder="0" applyAlignment="0" applyProtection="0">
      <alignment horizontal="left"/>
      <protection locked="0"/>
    </xf>
    <xf numFmtId="0" fontId="11" fillId="6" borderId="0"/>
    <xf numFmtId="166" fontId="11" fillId="0" borderId="0" applyFont="0" applyFill="0" applyBorder="0" applyAlignment="0" applyProtection="0">
      <alignment horizontal="left"/>
      <protection locked="0"/>
    </xf>
    <xf numFmtId="0" fontId="38" fillId="0" borderId="0" applyNumberFormat="0" applyFill="0" applyBorder="0" applyAlignment="0" applyProtection="0"/>
    <xf numFmtId="0" fontId="39" fillId="7" borderId="0" applyNumberFormat="0" applyBorder="0" applyAlignment="0" applyProtection="0"/>
    <xf numFmtId="0" fontId="40" fillId="8" borderId="0" applyNumberFormat="0" applyBorder="0" applyAlignment="0" applyProtection="0"/>
    <xf numFmtId="0" fontId="41" fillId="9" borderId="0" applyNumberFormat="0" applyBorder="0" applyAlignment="0" applyProtection="0"/>
    <xf numFmtId="0" fontId="42" fillId="10" borderId="38" applyNumberFormat="0" applyAlignment="0" applyProtection="0"/>
    <xf numFmtId="0" fontId="43" fillId="11" borderId="39" applyNumberFormat="0" applyAlignment="0" applyProtection="0"/>
    <xf numFmtId="0" fontId="44" fillId="11" borderId="38" applyNumberFormat="0" applyAlignment="0" applyProtection="0"/>
    <xf numFmtId="0" fontId="45" fillId="0" borderId="40" applyNumberFormat="0" applyFill="0" applyAlignment="0" applyProtection="0"/>
    <xf numFmtId="0" fontId="46" fillId="12" borderId="41" applyNumberFormat="0" applyAlignment="0" applyProtection="0"/>
    <xf numFmtId="0" fontId="47" fillId="0" borderId="0" applyNumberFormat="0" applyFill="0" applyBorder="0" applyAlignment="0" applyProtection="0"/>
    <xf numFmtId="0" fontId="10" fillId="13" borderId="42" applyNumberFormat="0" applyFont="0" applyAlignment="0" applyProtection="0"/>
    <xf numFmtId="0" fontId="48" fillId="0" borderId="43" applyNumberFormat="0" applyFill="0" applyAlignment="0" applyProtection="0"/>
    <xf numFmtId="0" fontId="49" fillId="14" borderId="0" applyNumberFormat="0" applyBorder="0" applyAlignment="0" applyProtection="0"/>
    <xf numFmtId="0" fontId="50" fillId="15" borderId="0" applyNumberFormat="0" applyBorder="0" applyAlignment="0" applyProtection="0"/>
    <xf numFmtId="0" fontId="50" fillId="16" borderId="0" applyNumberFormat="0" applyBorder="0" applyAlignment="0" applyProtection="0"/>
    <xf numFmtId="0" fontId="49" fillId="17" borderId="0" applyNumberFormat="0" applyBorder="0" applyAlignment="0" applyProtection="0"/>
    <xf numFmtId="0" fontId="49" fillId="18" borderId="0" applyNumberFormat="0" applyBorder="0" applyAlignment="0" applyProtection="0"/>
    <xf numFmtId="0" fontId="50" fillId="19" borderId="0" applyNumberFormat="0" applyBorder="0" applyAlignment="0" applyProtection="0"/>
    <xf numFmtId="0" fontId="50" fillId="20" borderId="0" applyNumberFormat="0" applyBorder="0" applyAlignment="0" applyProtection="0"/>
    <xf numFmtId="0" fontId="49" fillId="21" borderId="0" applyNumberFormat="0" applyBorder="0" applyAlignment="0" applyProtection="0"/>
    <xf numFmtId="0" fontId="49" fillId="22" borderId="0" applyNumberFormat="0" applyBorder="0" applyAlignment="0" applyProtection="0"/>
    <xf numFmtId="0" fontId="50" fillId="23" borderId="0" applyNumberFormat="0" applyBorder="0" applyAlignment="0" applyProtection="0"/>
    <xf numFmtId="0" fontId="50" fillId="24" borderId="0" applyNumberFormat="0" applyBorder="0" applyAlignment="0" applyProtection="0"/>
    <xf numFmtId="0" fontId="49" fillId="25" borderId="0" applyNumberFormat="0" applyBorder="0" applyAlignment="0" applyProtection="0"/>
    <xf numFmtId="0" fontId="49" fillId="26" borderId="0" applyNumberFormat="0" applyBorder="0" applyAlignment="0" applyProtection="0"/>
    <xf numFmtId="0" fontId="50" fillId="27" borderId="0" applyNumberFormat="0" applyBorder="0" applyAlignment="0" applyProtection="0"/>
    <xf numFmtId="0" fontId="50" fillId="28" borderId="0" applyNumberFormat="0" applyBorder="0" applyAlignment="0" applyProtection="0"/>
    <xf numFmtId="0" fontId="49" fillId="29" borderId="0" applyNumberFormat="0" applyBorder="0" applyAlignment="0" applyProtection="0"/>
    <xf numFmtId="0" fontId="49" fillId="30" borderId="0" applyNumberFormat="0" applyBorder="0" applyAlignment="0" applyProtection="0"/>
    <xf numFmtId="0" fontId="50" fillId="31" borderId="0" applyNumberFormat="0" applyBorder="0" applyAlignment="0" applyProtection="0"/>
    <xf numFmtId="0" fontId="50" fillId="32" borderId="0" applyNumberFormat="0" applyBorder="0" applyAlignment="0" applyProtection="0"/>
    <xf numFmtId="0" fontId="49" fillId="33" borderId="0" applyNumberFormat="0" applyBorder="0" applyAlignment="0" applyProtection="0"/>
    <xf numFmtId="0" fontId="49" fillId="34" borderId="0" applyNumberFormat="0" applyBorder="0" applyAlignment="0" applyProtection="0"/>
    <xf numFmtId="0" fontId="50" fillId="35" borderId="0" applyNumberFormat="0" applyBorder="0" applyAlignment="0" applyProtection="0"/>
    <xf numFmtId="0" fontId="50" fillId="36" borderId="0" applyNumberFormat="0" applyBorder="0" applyAlignment="0" applyProtection="0"/>
    <xf numFmtId="0" fontId="49" fillId="37" borderId="0" applyNumberFormat="0" applyBorder="0" applyAlignment="0" applyProtection="0"/>
  </cellStyleXfs>
  <cellXfs count="295">
    <xf numFmtId="0" fontId="0" fillId="0" borderId="0" xfId="0"/>
    <xf numFmtId="0" fontId="0" fillId="0" borderId="0" xfId="0" applyFill="1"/>
    <xf numFmtId="0" fontId="2" fillId="0" borderId="0" xfId="0" applyFont="1"/>
    <xf numFmtId="0" fontId="0" fillId="0" borderId="0" xfId="0" applyAlignment="1"/>
    <xf numFmtId="0" fontId="0" fillId="0" borderId="0" xfId="0" applyFill="1" applyAlignment="1">
      <alignment wrapText="1"/>
    </xf>
    <xf numFmtId="0" fontId="0" fillId="0" borderId="0" xfId="0" applyBorder="1"/>
    <xf numFmtId="0" fontId="2" fillId="0" borderId="0" xfId="0" applyFont="1" applyAlignment="1"/>
    <xf numFmtId="0" fontId="23" fillId="6" borderId="23" xfId="38" applyFont="1" applyFill="1" applyBorder="1" applyAlignment="1"/>
    <xf numFmtId="0" fontId="23" fillId="6" borderId="1" xfId="38" applyFont="1" applyFill="1" applyBorder="1" applyAlignment="1"/>
    <xf numFmtId="0" fontId="23" fillId="4" borderId="24" xfId="0" applyFont="1" applyFill="1" applyBorder="1"/>
    <xf numFmtId="0" fontId="23" fillId="6" borderId="0" xfId="38" applyFont="1" applyFill="1" applyBorder="1" applyAlignment="1"/>
    <xf numFmtId="49" fontId="24" fillId="6" borderId="0" xfId="22" applyFont="1" applyFill="1" applyBorder="1">
      <alignment horizontal="right" indent="1"/>
    </xf>
    <xf numFmtId="0" fontId="25" fillId="6" borderId="0" xfId="38" applyFont="1" applyFill="1" applyBorder="1" applyAlignment="1"/>
    <xf numFmtId="0" fontId="23" fillId="5" borderId="0" xfId="7" applyFont="1" applyFill="1" applyBorder="1"/>
    <xf numFmtId="0" fontId="23" fillId="5" borderId="0" xfId="7" applyFont="1" applyFill="1" applyBorder="1" applyAlignment="1"/>
    <xf numFmtId="172" fontId="26" fillId="4" borderId="19" xfId="6" applyNumberFormat="1" applyFont="1" applyFill="1" applyBorder="1">
      <protection locked="0"/>
    </xf>
    <xf numFmtId="0" fontId="25" fillId="5" borderId="0" xfId="7" applyFont="1" applyFill="1" applyBorder="1" applyAlignment="1">
      <alignment horizontal="right"/>
    </xf>
    <xf numFmtId="172" fontId="23" fillId="5" borderId="19" xfId="1" applyFont="1" applyFill="1" applyBorder="1" applyProtection="1">
      <alignment horizontal="left"/>
    </xf>
    <xf numFmtId="172" fontId="26" fillId="4" borderId="19" xfId="1" applyFont="1" applyFill="1" applyBorder="1">
      <alignment horizontal="left"/>
      <protection locked="0"/>
    </xf>
    <xf numFmtId="0" fontId="23" fillId="5" borderId="0" xfId="7" applyFont="1" applyFill="1" applyBorder="1" applyAlignment="1">
      <alignment horizontal="left"/>
    </xf>
    <xf numFmtId="0" fontId="27" fillId="5" borderId="0" xfId="7" applyFont="1" applyFill="1" applyBorder="1" applyAlignment="1">
      <alignment horizontal="left" indent="1"/>
    </xf>
    <xf numFmtId="0" fontId="23" fillId="5" borderId="2" xfId="7" applyFont="1" applyFill="1" applyBorder="1" applyAlignment="1"/>
    <xf numFmtId="0" fontId="23" fillId="5" borderId="2" xfId="7" applyFont="1" applyFill="1" applyBorder="1"/>
    <xf numFmtId="0" fontId="23" fillId="4" borderId="0" xfId="0" applyFont="1" applyFill="1" applyBorder="1"/>
    <xf numFmtId="49" fontId="27" fillId="5" borderId="0" xfId="23" applyFont="1" applyFill="1" applyBorder="1">
      <alignment horizontal="center" wrapText="1"/>
    </xf>
    <xf numFmtId="0" fontId="23" fillId="5" borderId="0" xfId="7" applyFont="1" applyFill="1" applyBorder="1" applyAlignment="1">
      <alignment horizontal="left" indent="1"/>
    </xf>
    <xf numFmtId="172" fontId="23" fillId="5" borderId="22" xfId="1" applyFont="1" applyFill="1" applyBorder="1" applyProtection="1">
      <alignment horizontal="left"/>
    </xf>
    <xf numFmtId="172" fontId="23" fillId="5" borderId="0" xfId="1" applyFont="1" applyFill="1" applyBorder="1" applyProtection="1">
      <alignment horizontal="left"/>
    </xf>
    <xf numFmtId="0" fontId="23" fillId="6" borderId="1" xfId="38" applyFont="1" applyFill="1" applyBorder="1"/>
    <xf numFmtId="0" fontId="23" fillId="6" borderId="24" xfId="38" applyFont="1" applyFill="1" applyBorder="1"/>
    <xf numFmtId="0" fontId="23" fillId="6" borderId="0" xfId="38" applyFont="1" applyFill="1" applyBorder="1"/>
    <xf numFmtId="0" fontId="28" fillId="5" borderId="0" xfId="13" applyNumberFormat="1" applyFont="1" applyFill="1" applyBorder="1" applyAlignment="1">
      <alignment horizontal="right"/>
    </xf>
    <xf numFmtId="168" fontId="27" fillId="5" borderId="0" xfId="9" applyFont="1" applyFill="1" applyBorder="1" applyAlignment="1">
      <alignment horizontal="center" wrapText="1"/>
    </xf>
    <xf numFmtId="0" fontId="23" fillId="5" borderId="0" xfId="7" applyFont="1" applyFill="1" applyBorder="1" applyAlignment="1">
      <alignment horizontal="left" indent="2"/>
    </xf>
    <xf numFmtId="49" fontId="28" fillId="5" borderId="0" xfId="13" applyFont="1" applyFill="1" applyBorder="1" applyAlignment="1">
      <alignment horizontal="left" vertical="top" indent="1"/>
    </xf>
    <xf numFmtId="0" fontId="23" fillId="5" borderId="0" xfId="7" applyFont="1" applyFill="1" applyBorder="1" applyAlignment="1">
      <alignment horizontal="left" vertical="center" wrapText="1"/>
    </xf>
    <xf numFmtId="0" fontId="23" fillId="5" borderId="0" xfId="7" applyFont="1" applyFill="1" applyBorder="1" applyAlignment="1">
      <alignment horizontal="left" vertical="center"/>
    </xf>
    <xf numFmtId="0" fontId="23" fillId="5" borderId="0" xfId="7" applyFont="1" applyFill="1" applyBorder="1" applyAlignment="1">
      <alignment horizontal="left" vertical="center" wrapText="1" indent="1"/>
    </xf>
    <xf numFmtId="0" fontId="23" fillId="5" borderId="2" xfId="0" applyFont="1" applyFill="1" applyBorder="1" applyAlignment="1">
      <alignment horizontal="left" vertical="center" wrapText="1" indent="1"/>
    </xf>
    <xf numFmtId="0" fontId="23" fillId="5" borderId="0" xfId="0" applyFont="1" applyFill="1" applyBorder="1" applyAlignment="1">
      <alignment horizontal="left" vertical="center" wrapText="1" indent="1"/>
    </xf>
    <xf numFmtId="0" fontId="23" fillId="5" borderId="25" xfId="0" applyFont="1" applyFill="1" applyBorder="1"/>
    <xf numFmtId="0" fontId="23" fillId="5" borderId="26" xfId="0" applyFont="1" applyFill="1" applyBorder="1"/>
    <xf numFmtId="0" fontId="23" fillId="5" borderId="2" xfId="0" applyFont="1" applyFill="1" applyBorder="1"/>
    <xf numFmtId="0" fontId="23" fillId="6" borderId="0" xfId="0" applyFont="1" applyFill="1" applyBorder="1" applyAlignment="1"/>
    <xf numFmtId="0" fontId="23" fillId="5" borderId="25" xfId="7" applyFont="1" applyFill="1" applyBorder="1"/>
    <xf numFmtId="169" fontId="26" fillId="4" borderId="19" xfId="33" applyFont="1" applyFill="1" applyBorder="1">
      <protection locked="0"/>
    </xf>
    <xf numFmtId="172" fontId="23" fillId="5" borderId="20" xfId="1" applyFont="1" applyFill="1" applyBorder="1" applyProtection="1">
      <alignment horizontal="left"/>
    </xf>
    <xf numFmtId="0" fontId="25" fillId="4" borderId="24" xfId="0" applyFont="1" applyFill="1" applyBorder="1"/>
    <xf numFmtId="0" fontId="23" fillId="4" borderId="25" xfId="0" applyFont="1" applyFill="1" applyBorder="1" applyAlignment="1"/>
    <xf numFmtId="0" fontId="23" fillId="4" borderId="29" xfId="0" applyFont="1" applyFill="1" applyBorder="1"/>
    <xf numFmtId="49" fontId="23" fillId="4" borderId="0" xfId="0" applyNumberFormat="1" applyFont="1" applyFill="1" applyBorder="1"/>
    <xf numFmtId="164" fontId="29" fillId="4" borderId="0" xfId="35" applyFont="1" applyFill="1" applyBorder="1" applyAlignment="1" applyProtection="1"/>
    <xf numFmtId="0" fontId="23" fillId="4" borderId="0" xfId="0" applyFont="1" applyFill="1" applyBorder="1" applyAlignment="1">
      <alignment horizontal="centerContinuous"/>
    </xf>
    <xf numFmtId="167" fontId="26" fillId="4" borderId="19" xfId="8" applyFont="1" applyFill="1" applyBorder="1">
      <protection locked="0"/>
    </xf>
    <xf numFmtId="0" fontId="30" fillId="6" borderId="24" xfId="15" applyFont="1" applyFill="1" applyBorder="1" applyAlignment="1"/>
    <xf numFmtId="0" fontId="30" fillId="4" borderId="0" xfId="15" applyFont="1" applyFill="1" applyBorder="1" applyAlignment="1"/>
    <xf numFmtId="49" fontId="31" fillId="5" borderId="0" xfId="18" applyFont="1" applyFill="1" applyBorder="1">
      <alignment horizontal="left"/>
    </xf>
    <xf numFmtId="49" fontId="31" fillId="5" borderId="0" xfId="18" applyFont="1" applyFill="1" applyBorder="1" applyAlignment="1">
      <alignment horizontal="left" indent="1"/>
    </xf>
    <xf numFmtId="49" fontId="31" fillId="5" borderId="0" xfId="18" applyFont="1" applyFill="1" applyBorder="1" applyAlignment="1">
      <alignment horizontal="left"/>
    </xf>
    <xf numFmtId="49" fontId="32" fillId="6" borderId="0" xfId="22" applyFont="1" applyFill="1" applyBorder="1">
      <alignment horizontal="right" indent="1"/>
    </xf>
    <xf numFmtId="49" fontId="11" fillId="4" borderId="0" xfId="0" applyNumberFormat="1" applyFont="1" applyFill="1" applyBorder="1"/>
    <xf numFmtId="49" fontId="11" fillId="4" borderId="0" xfId="23" applyFont="1" applyFill="1" applyBorder="1" applyAlignment="1">
      <alignment horizontal="right"/>
    </xf>
    <xf numFmtId="49" fontId="11" fillId="4" borderId="0" xfId="23" applyFont="1" applyFill="1" applyBorder="1">
      <alignment horizontal="center" wrapText="1"/>
    </xf>
    <xf numFmtId="0" fontId="30" fillId="6" borderId="24" xfId="16" applyFont="1" applyFill="1" applyBorder="1" applyAlignment="1"/>
    <xf numFmtId="49" fontId="30" fillId="5" borderId="0" xfId="16" applyNumberFormat="1" applyFont="1" applyFill="1" applyAlignment="1">
      <alignment horizontal="left" indent="1"/>
    </xf>
    <xf numFmtId="0" fontId="10" fillId="5" borderId="0" xfId="7" applyBorder="1"/>
    <xf numFmtId="0" fontId="10" fillId="5" borderId="29" xfId="7" applyBorder="1"/>
    <xf numFmtId="172" fontId="23" fillId="5" borderId="19" xfId="1" applyFont="1" applyFill="1" applyBorder="1">
      <alignment horizontal="left"/>
      <protection locked="0"/>
    </xf>
    <xf numFmtId="0" fontId="23" fillId="6" borderId="3" xfId="38" applyFont="1" applyFill="1" applyBorder="1" applyAlignment="1"/>
    <xf numFmtId="0" fontId="23" fillId="6" borderId="3" xfId="38" applyFont="1" applyFill="1" applyBorder="1"/>
    <xf numFmtId="172" fontId="26" fillId="4" borderId="19" xfId="1" applyFont="1" applyFill="1" applyBorder="1">
      <alignment horizontal="left"/>
      <protection locked="0"/>
    </xf>
    <xf numFmtId="0" fontId="8" fillId="3" borderId="4" xfId="38" applyFont="1" applyFill="1" applyBorder="1" applyAlignment="1">
      <alignment horizontal="center"/>
    </xf>
    <xf numFmtId="0" fontId="8" fillId="5" borderId="5" xfId="7" applyFont="1" applyBorder="1" applyAlignment="1"/>
    <xf numFmtId="0" fontId="8" fillId="5" borderId="6" xfId="7" applyFont="1" applyBorder="1" applyAlignment="1"/>
    <xf numFmtId="176" fontId="26" fillId="4" borderId="19" xfId="36" applyFont="1" applyFill="1" applyBorder="1" applyAlignment="1">
      <alignment horizontal="left" wrapText="1"/>
      <protection locked="0"/>
    </xf>
    <xf numFmtId="172" fontId="26" fillId="4" borderId="19" xfId="1" applyFont="1" applyFill="1" applyBorder="1" applyAlignment="1">
      <protection locked="0"/>
    </xf>
    <xf numFmtId="172" fontId="26" fillId="4" borderId="31" xfId="1" applyFont="1" applyFill="1" applyBorder="1" applyAlignment="1">
      <protection locked="0"/>
    </xf>
    <xf numFmtId="0" fontId="23" fillId="6" borderId="7" xfId="38" applyFont="1" applyFill="1" applyBorder="1" applyAlignment="1"/>
    <xf numFmtId="0" fontId="0" fillId="0" borderId="8" xfId="0" applyBorder="1"/>
    <xf numFmtId="0" fontId="23" fillId="5" borderId="3" xfId="7" applyFont="1" applyFill="1" applyBorder="1" applyAlignment="1"/>
    <xf numFmtId="49" fontId="33" fillId="5" borderId="9" xfId="29" applyFont="1" applyFill="1" applyBorder="1">
      <alignment horizontal="right" indent="2"/>
    </xf>
    <xf numFmtId="0" fontId="23" fillId="5" borderId="3" xfId="0" applyFont="1" applyFill="1" applyBorder="1"/>
    <xf numFmtId="0" fontId="23" fillId="5" borderId="32" xfId="0" applyFont="1" applyFill="1" applyBorder="1"/>
    <xf numFmtId="0" fontId="0" fillId="0" borderId="10" xfId="0" applyFill="1" applyBorder="1"/>
    <xf numFmtId="0" fontId="0" fillId="0" borderId="11" xfId="0" applyFill="1" applyBorder="1"/>
    <xf numFmtId="0" fontId="0" fillId="0" borderId="12" xfId="0" applyFill="1" applyBorder="1"/>
    <xf numFmtId="0" fontId="23" fillId="4" borderId="8" xfId="0" applyFont="1" applyFill="1" applyBorder="1"/>
    <xf numFmtId="0" fontId="23" fillId="4" borderId="3" xfId="0" applyFont="1" applyFill="1" applyBorder="1"/>
    <xf numFmtId="0" fontId="34" fillId="4" borderId="8" xfId="0" applyFont="1" applyFill="1" applyBorder="1" applyAlignment="1">
      <alignment horizontal="centerContinuous"/>
    </xf>
    <xf numFmtId="0" fontId="23" fillId="4" borderId="3" xfId="0" applyFont="1" applyFill="1" applyBorder="1" applyAlignment="1">
      <alignment horizontal="centerContinuous"/>
    </xf>
    <xf numFmtId="0" fontId="35" fillId="4" borderId="8" xfId="0" applyFont="1" applyFill="1" applyBorder="1" applyAlignment="1">
      <alignment horizontal="centerContinuous"/>
    </xf>
    <xf numFmtId="0" fontId="23" fillId="4" borderId="3" xfId="0" applyFont="1" applyFill="1" applyBorder="1" applyAlignment="1"/>
    <xf numFmtId="0" fontId="18" fillId="4" borderId="8" xfId="0" applyFont="1" applyFill="1" applyBorder="1" applyAlignment="1">
      <alignment horizontal="centerContinuous"/>
    </xf>
    <xf numFmtId="0" fontId="23" fillId="4" borderId="13" xfId="0" applyFont="1" applyFill="1" applyBorder="1"/>
    <xf numFmtId="0" fontId="23" fillId="4" borderId="14" xfId="0" applyFont="1" applyFill="1" applyBorder="1"/>
    <xf numFmtId="0" fontId="23" fillId="4" borderId="15" xfId="0" applyFont="1" applyFill="1" applyBorder="1"/>
    <xf numFmtId="164" fontId="19" fillId="4" borderId="0" xfId="35" applyFont="1" applyFill="1" applyBorder="1" applyAlignment="1" applyProtection="1"/>
    <xf numFmtId="0" fontId="23" fillId="4" borderId="30" xfId="0" applyFont="1" applyFill="1" applyBorder="1"/>
    <xf numFmtId="0" fontId="23" fillId="4" borderId="33" xfId="0" applyFont="1" applyFill="1" applyBorder="1" applyAlignment="1"/>
    <xf numFmtId="0" fontId="23" fillId="4" borderId="21" xfId="0" applyFont="1" applyFill="1" applyBorder="1" applyAlignment="1"/>
    <xf numFmtId="49" fontId="5" fillId="4" borderId="0" xfId="13" applyFont="1" applyFill="1" applyBorder="1">
      <alignment horizontal="left" indent="1"/>
    </xf>
    <xf numFmtId="49" fontId="18" fillId="4" borderId="0" xfId="26" applyFont="1" applyFill="1" applyBorder="1" applyAlignment="1">
      <alignment horizontal="left" vertical="top" indent="1"/>
    </xf>
    <xf numFmtId="0" fontId="8" fillId="5" borderId="32" xfId="7" applyFont="1" applyBorder="1" applyAlignment="1"/>
    <xf numFmtId="172" fontId="12" fillId="4" borderId="19" xfId="6" applyNumberFormat="1" applyBorder="1">
      <protection locked="0"/>
    </xf>
    <xf numFmtId="164" fontId="26" fillId="4" borderId="19" xfId="35" applyFont="1" applyFill="1" applyBorder="1" applyAlignment="1">
      <alignment horizontal="left" wrapText="1"/>
      <protection locked="0"/>
    </xf>
    <xf numFmtId="0" fontId="10" fillId="5" borderId="0" xfId="7" applyFont="1" applyBorder="1"/>
    <xf numFmtId="172" fontId="26" fillId="4" borderId="34" xfId="1" applyFont="1" applyFill="1" applyBorder="1">
      <alignment horizontal="left"/>
      <protection locked="0"/>
    </xf>
    <xf numFmtId="172" fontId="23" fillId="5" borderId="35" xfId="1" applyFont="1" applyFill="1" applyBorder="1" applyProtection="1">
      <alignment horizontal="left"/>
    </xf>
    <xf numFmtId="172" fontId="26" fillId="4" borderId="36" xfId="1" applyFont="1" applyFill="1" applyBorder="1">
      <alignment horizontal="left"/>
      <protection locked="0"/>
    </xf>
    <xf numFmtId="172" fontId="23" fillId="5" borderId="37" xfId="1" applyFont="1" applyFill="1" applyBorder="1" applyProtection="1">
      <alignment horizontal="left"/>
    </xf>
    <xf numFmtId="0" fontId="0" fillId="0" borderId="0" xfId="0" applyFill="1" applyBorder="1"/>
    <xf numFmtId="0" fontId="10" fillId="5" borderId="0" xfId="7" applyFont="1" applyBorder="1" applyAlignment="1">
      <alignment wrapText="1"/>
    </xf>
    <xf numFmtId="172" fontId="10" fillId="5" borderId="22" xfId="1" applyFont="1" applyFill="1" applyBorder="1" applyAlignment="1" applyProtection="1">
      <alignment horizontal="right"/>
    </xf>
    <xf numFmtId="172" fontId="10" fillId="5" borderId="19" xfId="1" applyFont="1" applyFill="1" applyBorder="1" applyProtection="1">
      <alignment horizontal="left"/>
    </xf>
    <xf numFmtId="169" fontId="10" fillId="5" borderId="20" xfId="33" applyFont="1" applyFill="1" applyBorder="1" applyAlignment="1" applyProtection="1">
      <alignment horizontal="right"/>
    </xf>
    <xf numFmtId="0" fontId="10" fillId="5" borderId="14" xfId="7" applyBorder="1"/>
    <xf numFmtId="0" fontId="23" fillId="5" borderId="14" xfId="7" applyFont="1" applyFill="1" applyBorder="1" applyAlignment="1">
      <alignment horizontal="left" indent="1"/>
    </xf>
    <xf numFmtId="0" fontId="27" fillId="5" borderId="0" xfId="7" applyFont="1" applyFill="1" applyBorder="1" applyAlignment="1"/>
    <xf numFmtId="49" fontId="37" fillId="5" borderId="0" xfId="18" applyFont="1" applyFill="1" applyBorder="1">
      <alignment horizontal="left"/>
    </xf>
    <xf numFmtId="169" fontId="23" fillId="5" borderId="19" xfId="33" applyFont="1" applyFill="1" applyBorder="1" applyAlignment="1" applyProtection="1">
      <alignment horizontal="left"/>
    </xf>
    <xf numFmtId="172" fontId="10" fillId="5" borderId="0" xfId="1" applyFont="1" applyFill="1" applyBorder="1" applyProtection="1">
      <alignment horizontal="left"/>
    </xf>
    <xf numFmtId="0" fontId="0" fillId="0" borderId="0" xfId="0"/>
    <xf numFmtId="0" fontId="0" fillId="0" borderId="0" xfId="0" applyBorder="1"/>
    <xf numFmtId="0" fontId="23" fillId="5" borderId="0" xfId="7" applyFont="1" applyFill="1" applyBorder="1"/>
    <xf numFmtId="0" fontId="23" fillId="5" borderId="0" xfId="7" applyFont="1" applyFill="1" applyBorder="1" applyAlignment="1"/>
    <xf numFmtId="172" fontId="26" fillId="4" borderId="19" xfId="1" applyFont="1" applyFill="1" applyBorder="1">
      <alignment horizontal="left"/>
      <protection locked="0"/>
    </xf>
    <xf numFmtId="0" fontId="23" fillId="5" borderId="0" xfId="7" applyFont="1" applyFill="1" applyBorder="1" applyAlignment="1">
      <alignment horizontal="left" indent="1"/>
    </xf>
    <xf numFmtId="0" fontId="23" fillId="5" borderId="0" xfId="0" applyFont="1" applyFill="1" applyBorder="1"/>
    <xf numFmtId="0" fontId="23" fillId="5" borderId="25" xfId="7" applyFont="1" applyFill="1" applyBorder="1" applyAlignment="1"/>
    <xf numFmtId="49" fontId="31" fillId="5" borderId="0" xfId="18" applyFont="1" applyFill="1" applyBorder="1">
      <alignment horizontal="left"/>
    </xf>
    <xf numFmtId="0" fontId="30" fillId="5" borderId="0" xfId="16" applyFont="1" applyFill="1" applyBorder="1" applyAlignment="1">
      <alignment horizontal="left" indent="1"/>
    </xf>
    <xf numFmtId="0" fontId="10" fillId="5" borderId="0" xfId="7" applyBorder="1"/>
    <xf numFmtId="169" fontId="26" fillId="4" borderId="19" xfId="33" applyFont="1" applyFill="1" applyBorder="1" applyAlignment="1">
      <alignment horizontal="left"/>
      <protection locked="0"/>
    </xf>
    <xf numFmtId="0" fontId="12" fillId="4" borderId="36" xfId="6" applyBorder="1" applyAlignment="1">
      <alignment horizontal="center"/>
      <protection locked="0"/>
    </xf>
    <xf numFmtId="0" fontId="12" fillId="4" borderId="26" xfId="6" applyBorder="1" applyAlignment="1">
      <alignment horizontal="center"/>
      <protection locked="0"/>
    </xf>
    <xf numFmtId="0" fontId="12" fillId="4" borderId="34" xfId="6" applyBorder="1" applyAlignment="1">
      <alignment horizontal="center"/>
      <protection locked="0"/>
    </xf>
    <xf numFmtId="0" fontId="23" fillId="6" borderId="10" xfId="38" applyFont="1" applyFill="1" applyBorder="1" applyAlignment="1"/>
    <xf numFmtId="0" fontId="23" fillId="6" borderId="11" xfId="38" applyFont="1" applyFill="1" applyBorder="1" applyAlignment="1"/>
    <xf numFmtId="0" fontId="23" fillId="6" borderId="12" xfId="38" applyFont="1" applyFill="1" applyBorder="1" applyAlignment="1"/>
    <xf numFmtId="0" fontId="23" fillId="6" borderId="8" xfId="38" applyFont="1" applyFill="1" applyBorder="1"/>
    <xf numFmtId="0" fontId="23" fillId="6" borderId="3" xfId="0" applyFont="1" applyFill="1" applyBorder="1" applyAlignment="1"/>
    <xf numFmtId="0" fontId="30" fillId="6" borderId="8" xfId="15" applyFont="1" applyFill="1" applyBorder="1" applyAlignment="1"/>
    <xf numFmtId="0" fontId="8" fillId="3" borderId="5" xfId="38" applyFont="1" applyFill="1" applyBorder="1" applyAlignment="1">
      <alignment horizontal="center"/>
    </xf>
    <xf numFmtId="0" fontId="10" fillId="5" borderId="3" xfId="7" applyBorder="1"/>
    <xf numFmtId="172" fontId="10" fillId="5" borderId="19" xfId="28" applyNumberFormat="1" applyBorder="1">
      <alignment horizontal="left"/>
    </xf>
    <xf numFmtId="172" fontId="10" fillId="5" borderId="22" xfId="34" applyNumberFormat="1" applyBorder="1">
      <alignment horizontal="left"/>
    </xf>
    <xf numFmtId="0" fontId="12" fillId="4" borderId="19" xfId="6" applyBorder="1">
      <protection locked="0"/>
    </xf>
    <xf numFmtId="167" fontId="10" fillId="5" borderId="19" xfId="28" applyNumberFormat="1" applyBorder="1">
      <alignment horizontal="left"/>
    </xf>
    <xf numFmtId="49" fontId="33" fillId="5" borderId="15" xfId="29" applyFont="1" applyFill="1" applyBorder="1">
      <alignment horizontal="right" indent="2"/>
    </xf>
    <xf numFmtId="0" fontId="30" fillId="6" borderId="8" xfId="16" applyFont="1" applyFill="1" applyBorder="1" applyAlignment="1"/>
    <xf numFmtId="49" fontId="33" fillId="5" borderId="14" xfId="29" applyFont="1" applyFill="1" applyBorder="1">
      <alignment horizontal="right" indent="2"/>
    </xf>
    <xf numFmtId="0" fontId="23" fillId="5" borderId="14" xfId="0" applyFont="1" applyFill="1" applyBorder="1"/>
    <xf numFmtId="0" fontId="23" fillId="5" borderId="3" xfId="7" applyFont="1" applyFill="1" applyBorder="1"/>
    <xf numFmtId="0" fontId="23" fillId="5" borderId="32" xfId="7" applyFont="1" applyFill="1" applyBorder="1"/>
    <xf numFmtId="0" fontId="23" fillId="5" borderId="14" xfId="7" applyFont="1" applyFill="1" applyBorder="1" applyAlignment="1"/>
    <xf numFmtId="49" fontId="33" fillId="5" borderId="3" xfId="29" applyFont="1" applyFill="1" applyBorder="1">
      <alignment horizontal="right" indent="2"/>
    </xf>
    <xf numFmtId="0" fontId="23" fillId="5" borderId="14" xfId="7" applyFont="1" applyFill="1" applyBorder="1"/>
    <xf numFmtId="164" fontId="19" fillId="4" borderId="0" xfId="21" applyNumberFormat="1" applyFill="1" applyBorder="1" applyAlignment="1" applyProtection="1"/>
    <xf numFmtId="0" fontId="23" fillId="4" borderId="10" xfId="0" applyFont="1" applyFill="1" applyBorder="1" applyAlignment="1"/>
    <xf numFmtId="0" fontId="23" fillId="4" borderId="11" xfId="0" applyFont="1" applyFill="1" applyBorder="1" applyAlignment="1"/>
    <xf numFmtId="0" fontId="23" fillId="4" borderId="11" xfId="0" applyFont="1" applyFill="1" applyBorder="1"/>
    <xf numFmtId="0" fontId="23" fillId="4" borderId="12" xfId="0" applyFont="1" applyFill="1" applyBorder="1"/>
    <xf numFmtId="0" fontId="23" fillId="4" borderId="8" xfId="0" applyFont="1" applyFill="1" applyBorder="1" applyAlignment="1"/>
    <xf numFmtId="169" fontId="26" fillId="4" borderId="0" xfId="33" applyFont="1" applyFill="1" applyBorder="1">
      <protection locked="0"/>
    </xf>
    <xf numFmtId="0" fontId="8" fillId="38" borderId="5" xfId="7" applyFont="1" applyFill="1" applyBorder="1" applyAlignment="1"/>
    <xf numFmtId="0" fontId="23" fillId="38" borderId="0" xfId="7" applyFont="1" applyFill="1" applyBorder="1" applyAlignment="1"/>
    <xf numFmtId="0" fontId="10" fillId="38" borderId="0" xfId="7" applyFill="1" applyBorder="1"/>
    <xf numFmtId="0" fontId="10" fillId="38" borderId="3" xfId="7" applyFill="1" applyBorder="1"/>
    <xf numFmtId="168" fontId="54" fillId="5" borderId="0" xfId="9" applyFont="1" applyFill="1" applyBorder="1" applyAlignment="1">
      <alignment horizontal="center" wrapText="1"/>
    </xf>
    <xf numFmtId="49" fontId="27" fillId="38" borderId="0" xfId="23" applyFont="1" applyFill="1" applyBorder="1">
      <alignment horizontal="center" wrapText="1"/>
    </xf>
    <xf numFmtId="49" fontId="56" fillId="38" borderId="0" xfId="18" applyFont="1" applyFill="1" applyBorder="1">
      <alignment horizontal="left"/>
    </xf>
    <xf numFmtId="0" fontId="25" fillId="38" borderId="0" xfId="7" applyFont="1" applyFill="1" applyBorder="1" applyAlignment="1">
      <alignment horizontal="right"/>
    </xf>
    <xf numFmtId="172" fontId="26" fillId="38" borderId="19" xfId="1" applyFont="1" applyFill="1" applyBorder="1">
      <alignment horizontal="left"/>
      <protection locked="0"/>
    </xf>
    <xf numFmtId="0" fontId="57" fillId="38" borderId="0" xfId="7" applyFont="1" applyFill="1" applyBorder="1" applyAlignment="1">
      <alignment horizontal="left" indent="1"/>
    </xf>
    <xf numFmtId="167" fontId="57" fillId="4" borderId="19" xfId="8" applyFont="1" applyFill="1" applyBorder="1">
      <protection locked="0"/>
    </xf>
    <xf numFmtId="0" fontId="60" fillId="5" borderId="0" xfId="7" applyFont="1" applyBorder="1" applyAlignment="1">
      <alignment horizontal="right"/>
    </xf>
    <xf numFmtId="0" fontId="54" fillId="5" borderId="0" xfId="24" quotePrefix="1" applyFont="1" applyFill="1" applyBorder="1" applyAlignment="1">
      <alignment horizontal="center" vertical="top"/>
    </xf>
    <xf numFmtId="0" fontId="10" fillId="0" borderId="0" xfId="7" applyFill="1" applyBorder="1"/>
    <xf numFmtId="49" fontId="54" fillId="38" borderId="0" xfId="23" applyFont="1" applyFill="1" applyBorder="1">
      <alignment horizontal="center" wrapText="1"/>
    </xf>
    <xf numFmtId="168" fontId="54" fillId="38" borderId="0" xfId="9" quotePrefix="1" applyFont="1" applyFill="1" applyBorder="1" applyAlignment="1">
      <alignment horizontal="center" wrapText="1"/>
    </xf>
    <xf numFmtId="0" fontId="57" fillId="38" borderId="0" xfId="7" applyFont="1" applyFill="1" applyBorder="1"/>
    <xf numFmtId="172" fontId="10" fillId="38" borderId="19" xfId="28" applyNumberFormat="1" applyFill="1" applyBorder="1">
      <alignment horizontal="left"/>
    </xf>
    <xf numFmtId="172" fontId="23" fillId="38" borderId="22" xfId="1" applyFont="1" applyFill="1" applyBorder="1" applyProtection="1">
      <alignment horizontal="left"/>
    </xf>
    <xf numFmtId="172" fontId="26" fillId="38" borderId="19" xfId="6" applyNumberFormat="1" applyFont="1" applyFill="1" applyBorder="1">
      <protection locked="0"/>
    </xf>
    <xf numFmtId="172" fontId="12" fillId="38" borderId="19" xfId="6" applyNumberFormat="1" applyFill="1" applyBorder="1">
      <protection locked="0"/>
    </xf>
    <xf numFmtId="172" fontId="23" fillId="38" borderId="20" xfId="1" applyFont="1" applyFill="1" applyBorder="1" applyProtection="1">
      <alignment horizontal="left"/>
    </xf>
    <xf numFmtId="0" fontId="63" fillId="5" borderId="0" xfId="7" applyFont="1" applyFill="1" applyBorder="1" applyAlignment="1">
      <alignment horizontal="right"/>
    </xf>
    <xf numFmtId="0" fontId="57" fillId="5" borderId="0" xfId="7" applyFont="1" applyFill="1" applyBorder="1" applyAlignment="1">
      <alignment horizontal="left" indent="1"/>
    </xf>
    <xf numFmtId="168" fontId="27" fillId="38" borderId="0" xfId="9" applyFont="1" applyFill="1" applyBorder="1" applyAlignment="1">
      <alignment horizontal="center" wrapText="1"/>
    </xf>
    <xf numFmtId="169" fontId="26" fillId="38" borderId="19" xfId="33" applyFont="1" applyFill="1" applyBorder="1" applyAlignment="1">
      <alignment horizontal="left"/>
      <protection locked="0"/>
    </xf>
    <xf numFmtId="169" fontId="10" fillId="0" borderId="20" xfId="33" applyFont="1" applyFill="1" applyBorder="1" applyAlignment="1" applyProtection="1">
      <alignment horizontal="right"/>
    </xf>
    <xf numFmtId="0" fontId="10" fillId="5" borderId="0" xfId="5" applyFill="1" applyBorder="1">
      <alignment horizontal="left" vertical="top" wrapText="1" indent="1"/>
      <protection locked="0"/>
    </xf>
    <xf numFmtId="0" fontId="8" fillId="38" borderId="6" xfId="7" applyFont="1" applyFill="1" applyBorder="1" applyAlignment="1"/>
    <xf numFmtId="0" fontId="63" fillId="38" borderId="0" xfId="7" applyFont="1" applyFill="1" applyBorder="1" applyAlignment="1">
      <alignment horizontal="right"/>
    </xf>
    <xf numFmtId="0" fontId="59" fillId="5" borderId="0" xfId="16" applyFont="1" applyFill="1" applyBorder="1" applyAlignment="1">
      <alignment horizontal="left" indent="1"/>
    </xf>
    <xf numFmtId="0" fontId="8" fillId="5" borderId="5" xfId="7" applyFont="1" applyBorder="1" applyAlignment="1">
      <alignment vertical="top"/>
    </xf>
    <xf numFmtId="0" fontId="23" fillId="5" borderId="0" xfId="7" applyFont="1" applyFill="1" applyBorder="1" applyAlignment="1">
      <alignment vertical="top"/>
    </xf>
    <xf numFmtId="172" fontId="23" fillId="5" borderId="19" xfId="1" applyFont="1" applyFill="1" applyBorder="1" applyAlignment="1" applyProtection="1">
      <alignment horizontal="left" vertical="top"/>
    </xf>
    <xf numFmtId="0" fontId="10" fillId="5" borderId="0" xfId="7" applyBorder="1" applyAlignment="1">
      <alignment vertical="top"/>
    </xf>
    <xf numFmtId="0" fontId="10" fillId="5" borderId="3" xfId="7" applyBorder="1" applyAlignment="1">
      <alignment vertical="top"/>
    </xf>
    <xf numFmtId="0" fontId="0" fillId="0" borderId="0" xfId="0" applyAlignment="1">
      <alignment vertical="top"/>
    </xf>
    <xf numFmtId="0" fontId="54" fillId="4" borderId="0" xfId="0" applyFont="1" applyFill="1" applyBorder="1" applyAlignment="1">
      <alignment vertical="top" wrapText="1"/>
    </xf>
    <xf numFmtId="49" fontId="51" fillId="5" borderId="0" xfId="18" applyFont="1" applyFill="1" applyBorder="1">
      <alignment horizontal="left"/>
    </xf>
    <xf numFmtId="0" fontId="58" fillId="5" borderId="0" xfId="7" applyFont="1" applyFill="1" applyBorder="1" applyAlignment="1">
      <alignment horizontal="left" indent="2"/>
    </xf>
    <xf numFmtId="49" fontId="53" fillId="5" borderId="0" xfId="18" applyFont="1" applyFill="1" applyBorder="1">
      <alignment horizontal="left"/>
    </xf>
    <xf numFmtId="0" fontId="23" fillId="5" borderId="0" xfId="7" applyFont="1" applyFill="1" applyBorder="1" applyAlignment="1">
      <alignment horizontal="left" vertical="top" wrapText="1"/>
    </xf>
    <xf numFmtId="0" fontId="0" fillId="0" borderId="0" xfId="0" applyAlignment="1">
      <alignment wrapText="1"/>
    </xf>
    <xf numFmtId="0" fontId="10" fillId="4" borderId="30" xfId="5" applyBorder="1" applyAlignment="1">
      <alignment vertical="top" wrapText="1"/>
      <protection locked="0"/>
    </xf>
    <xf numFmtId="0" fontId="10" fillId="4" borderId="28" xfId="5" applyBorder="1" applyAlignment="1">
      <alignment vertical="top" wrapText="1"/>
      <protection locked="0"/>
    </xf>
    <xf numFmtId="0" fontId="10" fillId="4" borderId="27" xfId="5" applyBorder="1" applyAlignment="1">
      <alignment vertical="top" wrapText="1"/>
      <protection locked="0"/>
    </xf>
    <xf numFmtId="0" fontId="10" fillId="4" borderId="24" xfId="5" applyBorder="1" applyAlignment="1">
      <alignment vertical="top" wrapText="1"/>
      <protection locked="0"/>
    </xf>
    <xf numFmtId="0" fontId="10" fillId="4" borderId="0" xfId="5" applyBorder="1" applyAlignment="1">
      <alignment vertical="top" wrapText="1"/>
      <protection locked="0"/>
    </xf>
    <xf numFmtId="0" fontId="10" fillId="4" borderId="29" xfId="5" applyBorder="1" applyAlignment="1">
      <alignment vertical="top" wrapText="1"/>
      <protection locked="0"/>
    </xf>
    <xf numFmtId="0" fontId="10" fillId="4" borderId="33" xfId="5" applyBorder="1" applyAlignment="1">
      <alignment vertical="top" wrapText="1"/>
      <protection locked="0"/>
    </xf>
    <xf numFmtId="0" fontId="10" fillId="4" borderId="25" xfId="5" applyBorder="1" applyAlignment="1">
      <alignment vertical="top" wrapText="1"/>
      <protection locked="0"/>
    </xf>
    <xf numFmtId="0" fontId="10" fillId="4" borderId="21" xfId="5" applyBorder="1" applyAlignment="1">
      <alignment vertical="top" wrapText="1"/>
      <protection locked="0"/>
    </xf>
    <xf numFmtId="0" fontId="58" fillId="5" borderId="0" xfId="7" applyFont="1" applyFill="1" applyBorder="1" applyAlignment="1"/>
    <xf numFmtId="0" fontId="55" fillId="5" borderId="0" xfId="7" applyFont="1" applyFill="1" applyBorder="1" applyAlignment="1"/>
    <xf numFmtId="0" fontId="58" fillId="5" borderId="0" xfId="7" applyFont="1" applyFill="1" applyBorder="1"/>
    <xf numFmtId="0" fontId="58" fillId="5" borderId="0" xfId="0" applyFont="1" applyFill="1" applyBorder="1"/>
    <xf numFmtId="0" fontId="58" fillId="5" borderId="0" xfId="7" applyFont="1" applyFill="1" applyBorder="1" applyAlignment="1">
      <alignment horizontal="left" indent="1"/>
    </xf>
    <xf numFmtId="172" fontId="58" fillId="38" borderId="19" xfId="1" applyFont="1" applyFill="1" applyBorder="1">
      <alignment horizontal="left"/>
      <protection locked="0"/>
    </xf>
    <xf numFmtId="172" fontId="58" fillId="4" borderId="19" xfId="1" applyFont="1" applyFill="1" applyBorder="1">
      <alignment horizontal="left"/>
      <protection locked="0"/>
    </xf>
    <xf numFmtId="169" fontId="58" fillId="38" borderId="19" xfId="33" applyFont="1" applyFill="1" applyBorder="1" applyAlignment="1">
      <alignment horizontal="left"/>
      <protection locked="0"/>
    </xf>
    <xf numFmtId="169" fontId="58" fillId="4" borderId="19" xfId="33" applyFont="1" applyFill="1" applyBorder="1" applyAlignment="1">
      <alignment horizontal="left"/>
      <protection locked="0"/>
    </xf>
    <xf numFmtId="0" fontId="0" fillId="5" borderId="0" xfId="0" applyFill="1"/>
    <xf numFmtId="0" fontId="0" fillId="5" borderId="0" xfId="0" applyFill="1" applyAlignment="1">
      <alignment wrapText="1"/>
    </xf>
    <xf numFmtId="0" fontId="0" fillId="5" borderId="0" xfId="0" applyFill="1" applyBorder="1"/>
    <xf numFmtId="0" fontId="0" fillId="5" borderId="0" xfId="0" applyFill="1" applyBorder="1" applyAlignment="1">
      <alignment wrapText="1"/>
    </xf>
    <xf numFmtId="169" fontId="26" fillId="5" borderId="0" xfId="33" applyFont="1" applyFill="1" applyBorder="1" applyAlignment="1">
      <alignment horizontal="left"/>
      <protection locked="0"/>
    </xf>
    <xf numFmtId="0" fontId="0" fillId="5" borderId="3" xfId="0" applyFill="1" applyBorder="1"/>
    <xf numFmtId="0" fontId="0" fillId="5" borderId="5" xfId="0" applyFill="1" applyBorder="1"/>
    <xf numFmtId="169" fontId="58" fillId="5" borderId="0" xfId="33" applyFont="1" applyFill="1" applyBorder="1" applyAlignment="1">
      <alignment horizontal="left"/>
      <protection locked="0"/>
    </xf>
    <xf numFmtId="0" fontId="57" fillId="5" borderId="0" xfId="0" applyFont="1" applyFill="1" applyBorder="1"/>
    <xf numFmtId="0" fontId="57" fillId="5" borderId="0" xfId="7" applyFont="1" applyFill="1" applyBorder="1" applyAlignment="1"/>
    <xf numFmtId="0" fontId="57" fillId="5" borderId="3" xfId="7" applyFont="1" applyFill="1" applyBorder="1"/>
    <xf numFmtId="0" fontId="57" fillId="5" borderId="0" xfId="7" applyFont="1" applyFill="1" applyBorder="1"/>
    <xf numFmtId="49" fontId="54" fillId="5" borderId="0" xfId="23" applyFont="1" applyFill="1" applyBorder="1">
      <alignment horizontal="center" wrapText="1"/>
    </xf>
    <xf numFmtId="168" fontId="54" fillId="5" borderId="0" xfId="9" quotePrefix="1" applyFont="1" applyFill="1" applyBorder="1" applyAlignment="1">
      <alignment horizontal="center" wrapText="1"/>
    </xf>
    <xf numFmtId="0" fontId="54" fillId="5" borderId="0" xfId="7" applyFont="1" applyFill="1" applyBorder="1" applyAlignment="1"/>
    <xf numFmtId="0" fontId="57" fillId="5" borderId="14" xfId="7" applyFont="1" applyFill="1" applyBorder="1" applyAlignment="1"/>
    <xf numFmtId="0" fontId="57" fillId="5" borderId="14" xfId="7" applyFont="1" applyFill="1" applyBorder="1"/>
    <xf numFmtId="49" fontId="67" fillId="5" borderId="15" xfId="29" applyFont="1" applyFill="1" applyBorder="1">
      <alignment horizontal="right" indent="2"/>
    </xf>
    <xf numFmtId="169" fontId="57" fillId="5" borderId="0" xfId="33" applyFont="1" applyFill="1" applyBorder="1" applyAlignment="1">
      <alignment horizontal="left"/>
      <protection locked="0"/>
    </xf>
    <xf numFmtId="172" fontId="57" fillId="5" borderId="0" xfId="1" applyFont="1" applyFill="1" applyBorder="1" applyProtection="1">
      <alignment horizontal="left"/>
    </xf>
    <xf numFmtId="172" fontId="57" fillId="5" borderId="0" xfId="1" applyFont="1" applyFill="1" applyBorder="1">
      <alignment horizontal="left"/>
      <protection locked="0"/>
    </xf>
    <xf numFmtId="49" fontId="18" fillId="4" borderId="0" xfId="26" applyFont="1" applyFill="1" applyBorder="1" applyAlignment="1">
      <alignment horizontal="left" vertical="top" wrapText="1" indent="1"/>
    </xf>
    <xf numFmtId="0" fontId="0" fillId="0" borderId="0" xfId="0" applyAlignment="1">
      <alignment horizontal="left" vertical="top" wrapText="1" indent="1"/>
    </xf>
    <xf numFmtId="0" fontId="6" fillId="0" borderId="0" xfId="0" applyFont="1" applyBorder="1" applyAlignment="1">
      <alignment vertical="top" wrapText="1"/>
    </xf>
    <xf numFmtId="0" fontId="0" fillId="0" borderId="0" xfId="0" applyBorder="1" applyAlignment="1">
      <alignment vertical="top" wrapText="1"/>
    </xf>
    <xf numFmtId="0" fontId="30" fillId="4" borderId="28" xfId="0" applyFont="1" applyFill="1" applyBorder="1" applyAlignment="1">
      <alignment horizontal="center" vertical="top" wrapText="1"/>
    </xf>
    <xf numFmtId="0" fontId="30" fillId="4" borderId="28" xfId="0" applyFont="1" applyFill="1" applyBorder="1"/>
    <xf numFmtId="0" fontId="30" fillId="4" borderId="27" xfId="0" applyFont="1" applyFill="1" applyBorder="1"/>
    <xf numFmtId="0" fontId="23" fillId="0" borderId="0" xfId="0" applyFont="1" applyBorder="1" applyAlignment="1">
      <alignment vertical="top" wrapText="1"/>
    </xf>
    <xf numFmtId="167" fontId="36" fillId="6" borderId="19" xfId="12" applyFont="1" applyFill="1" applyBorder="1">
      <alignment horizontal="center" vertical="center"/>
    </xf>
    <xf numFmtId="0" fontId="36" fillId="6" borderId="19" xfId="11" applyFont="1" applyFill="1" applyBorder="1">
      <alignment horizontal="center"/>
    </xf>
    <xf numFmtId="0" fontId="25" fillId="5" borderId="0" xfId="7" applyFont="1" applyFill="1" applyBorder="1" applyAlignment="1">
      <alignment wrapText="1"/>
    </xf>
    <xf numFmtId="0" fontId="0" fillId="0" borderId="0" xfId="0" applyBorder="1" applyAlignment="1">
      <alignment wrapText="1"/>
    </xf>
    <xf numFmtId="0" fontId="12" fillId="4" borderId="10" xfId="6" applyBorder="1" applyAlignment="1">
      <alignment horizontal="center"/>
      <protection locked="0"/>
    </xf>
    <xf numFmtId="0" fontId="12" fillId="4" borderId="11" xfId="6" applyBorder="1" applyAlignment="1">
      <alignment horizontal="center"/>
      <protection locked="0"/>
    </xf>
    <xf numFmtId="0" fontId="12" fillId="4" borderId="12" xfId="6" applyBorder="1" applyAlignment="1">
      <alignment horizontal="center"/>
      <protection locked="0"/>
    </xf>
    <xf numFmtId="0" fontId="12" fillId="4" borderId="8" xfId="6" applyBorder="1" applyAlignment="1">
      <alignment horizontal="center"/>
      <protection locked="0"/>
    </xf>
    <xf numFmtId="0" fontId="12" fillId="4" borderId="0" xfId="6" applyBorder="1" applyAlignment="1">
      <alignment horizontal="center"/>
      <protection locked="0"/>
    </xf>
    <xf numFmtId="0" fontId="12" fillId="4" borderId="3" xfId="6" applyBorder="1" applyAlignment="1">
      <alignment horizontal="center"/>
      <protection locked="0"/>
    </xf>
    <xf numFmtId="0" fontId="12" fillId="4" borderId="13" xfId="6" applyBorder="1" applyAlignment="1">
      <alignment horizontal="center"/>
      <protection locked="0"/>
    </xf>
    <xf numFmtId="0" fontId="12" fillId="4" borderId="14" xfId="6" applyBorder="1" applyAlignment="1">
      <alignment horizontal="center"/>
      <protection locked="0"/>
    </xf>
    <xf numFmtId="0" fontId="12" fillId="4" borderId="15" xfId="6" applyBorder="1" applyAlignment="1">
      <alignment horizontal="center"/>
      <protection locked="0"/>
    </xf>
    <xf numFmtId="0" fontId="10" fillId="4" borderId="19" xfId="5" applyBorder="1">
      <alignment horizontal="left" vertical="top" wrapText="1" indent="1"/>
      <protection locked="0"/>
    </xf>
    <xf numFmtId="0" fontId="36" fillId="6" borderId="36" xfId="11" applyFont="1" applyFill="1" applyBorder="1" applyAlignment="1">
      <alignment horizontal="center"/>
    </xf>
    <xf numFmtId="0" fontId="36" fillId="6" borderId="26" xfId="11" applyFont="1" applyFill="1" applyBorder="1" applyAlignment="1">
      <alignment horizontal="center"/>
    </xf>
    <xf numFmtId="0" fontId="36" fillId="6" borderId="34" xfId="11" applyFont="1" applyFill="1" applyBorder="1" applyAlignment="1">
      <alignment horizontal="center"/>
    </xf>
    <xf numFmtId="167" fontId="36" fillId="6" borderId="36" xfId="12" applyFont="1" applyFill="1" applyBorder="1" applyAlignment="1">
      <alignment horizontal="center" vertical="center"/>
    </xf>
    <xf numFmtId="167" fontId="36" fillId="6" borderId="26" xfId="12" applyFont="1" applyFill="1" applyBorder="1" applyAlignment="1">
      <alignment horizontal="center" vertical="center"/>
    </xf>
    <xf numFmtId="167" fontId="36" fillId="6" borderId="34" xfId="12" applyFont="1" applyFill="1" applyBorder="1" applyAlignment="1">
      <alignment horizontal="center" vertical="center"/>
    </xf>
    <xf numFmtId="0" fontId="12" fillId="4" borderId="16" xfId="6" applyBorder="1" applyAlignment="1">
      <alignment horizontal="center"/>
      <protection locked="0"/>
    </xf>
    <xf numFmtId="0" fontId="12" fillId="4" borderId="17" xfId="6" applyBorder="1" applyAlignment="1">
      <alignment horizontal="center"/>
      <protection locked="0"/>
    </xf>
    <xf numFmtId="0" fontId="12" fillId="4" borderId="18" xfId="6" applyBorder="1" applyAlignment="1">
      <alignment horizontal="center"/>
      <protection locked="0"/>
    </xf>
    <xf numFmtId="0" fontId="10" fillId="4" borderId="30" xfId="5" applyBorder="1" applyAlignment="1">
      <alignment horizontal="center" vertical="top" wrapText="1"/>
      <protection locked="0"/>
    </xf>
    <xf numFmtId="0" fontId="10" fillId="4" borderId="28" xfId="5" applyBorder="1" applyAlignment="1">
      <alignment horizontal="center" vertical="top" wrapText="1"/>
      <protection locked="0"/>
    </xf>
    <xf numFmtId="0" fontId="10" fillId="4" borderId="24" xfId="5" applyBorder="1" applyAlignment="1">
      <alignment horizontal="center" vertical="top" wrapText="1"/>
      <protection locked="0"/>
    </xf>
    <xf numFmtId="0" fontId="10" fillId="4" borderId="0" xfId="5" applyBorder="1" applyAlignment="1">
      <alignment horizontal="center" vertical="top" wrapText="1"/>
      <protection locked="0"/>
    </xf>
    <xf numFmtId="0" fontId="10" fillId="4" borderId="33" xfId="5" applyBorder="1" applyAlignment="1">
      <alignment horizontal="center" vertical="top" wrapText="1"/>
      <protection locked="0"/>
    </xf>
    <xf numFmtId="0" fontId="10" fillId="4" borderId="25" xfId="5" applyBorder="1" applyAlignment="1">
      <alignment horizontal="center" vertical="top" wrapText="1"/>
      <protection locked="0"/>
    </xf>
    <xf numFmtId="0" fontId="10" fillId="4" borderId="21" xfId="5" applyBorder="1" applyAlignment="1">
      <alignment horizontal="center" vertical="top" wrapText="1"/>
      <protection locked="0"/>
    </xf>
    <xf numFmtId="168" fontId="27" fillId="5" borderId="25" xfId="9" applyFont="1" applyFill="1" applyBorder="1" applyAlignment="1">
      <alignment horizontal="left" wrapText="1"/>
    </xf>
    <xf numFmtId="0" fontId="23" fillId="5" borderId="14" xfId="0" applyFont="1" applyFill="1" applyBorder="1" applyAlignment="1">
      <alignment horizontal="left" wrapText="1"/>
    </xf>
    <xf numFmtId="0" fontId="0" fillId="5" borderId="14" xfId="0" applyFill="1" applyBorder="1" applyAlignment="1">
      <alignment horizontal="left" wrapText="1"/>
    </xf>
    <xf numFmtId="0" fontId="31" fillId="5" borderId="25" xfId="0" applyFont="1" applyFill="1" applyBorder="1" applyAlignment="1">
      <alignment horizontal="left" wrapText="1"/>
    </xf>
    <xf numFmtId="0" fontId="0" fillId="5" borderId="25" xfId="0" applyFill="1" applyBorder="1" applyAlignment="1">
      <alignment horizontal="left" wrapText="1"/>
    </xf>
    <xf numFmtId="0" fontId="28" fillId="5" borderId="0" xfId="13" applyNumberFormat="1" applyFont="1" applyFill="1" applyBorder="1" applyAlignment="1">
      <alignment horizontal="left" wrapText="1"/>
    </xf>
    <xf numFmtId="0" fontId="23" fillId="4" borderId="0" xfId="0" applyFont="1" applyFill="1" applyBorder="1" applyAlignment="1">
      <alignment wrapText="1"/>
    </xf>
    <xf numFmtId="0" fontId="27" fillId="5" borderId="14" xfId="0" applyFont="1" applyFill="1" applyBorder="1" applyAlignment="1">
      <alignment horizontal="left" wrapText="1"/>
    </xf>
    <xf numFmtId="0" fontId="23" fillId="5" borderId="0" xfId="7" applyFont="1" applyFill="1" applyBorder="1" applyAlignment="1">
      <alignment horizontal="left" vertical="top" wrapText="1"/>
    </xf>
    <xf numFmtId="0" fontId="23" fillId="5" borderId="0" xfId="7" applyFont="1" applyFill="1" applyBorder="1" applyAlignment="1">
      <alignment horizontal="left" vertical="top" wrapText="1" indent="2"/>
    </xf>
    <xf numFmtId="0" fontId="10" fillId="4" borderId="19" xfId="5">
      <alignment horizontal="left" vertical="top" wrapText="1" indent="1"/>
      <protection locked="0"/>
    </xf>
  </cellXfs>
  <cellStyles count="76">
    <cellStyle name="20% - Accent1" xfId="53" builtinId="30" hidden="1"/>
    <cellStyle name="20% - Accent2" xfId="57" builtinId="34" hidden="1"/>
    <cellStyle name="20% - Accent3" xfId="61" builtinId="38" hidden="1"/>
    <cellStyle name="20% - Accent4" xfId="65" builtinId="42" hidden="1"/>
    <cellStyle name="20% - Accent5" xfId="69" builtinId="46" hidden="1"/>
    <cellStyle name="20% - Accent6" xfId="73" builtinId="50" hidden="1"/>
    <cellStyle name="40% - Accent1" xfId="54" builtinId="31" hidden="1"/>
    <cellStyle name="40% - Accent2" xfId="58" builtinId="35" hidden="1"/>
    <cellStyle name="40% - Accent3" xfId="62" builtinId="39" hidden="1"/>
    <cellStyle name="40% - Accent4" xfId="66" builtinId="43" hidden="1"/>
    <cellStyle name="40% - Accent5" xfId="70" builtinId="47" hidden="1"/>
    <cellStyle name="40% - Accent6" xfId="74" builtinId="51" hidden="1"/>
    <cellStyle name="60% - Accent1" xfId="55" builtinId="32" hidden="1"/>
    <cellStyle name="60% - Accent2" xfId="59" builtinId="36" hidden="1"/>
    <cellStyle name="60% - Accent3" xfId="63" builtinId="40" hidden="1"/>
    <cellStyle name="60% - Accent4" xfId="67" builtinId="44" hidden="1"/>
    <cellStyle name="60% - Accent5" xfId="71" builtinId="48" hidden="1"/>
    <cellStyle name="60% - Accent6" xfId="75" builtinId="52" hidden="1"/>
    <cellStyle name="Accent1" xfId="52" builtinId="29" hidden="1"/>
    <cellStyle name="Accent2" xfId="56" builtinId="33" hidden="1"/>
    <cellStyle name="Accent3" xfId="60" builtinId="37" hidden="1"/>
    <cellStyle name="Accent4" xfId="64" builtinId="41" hidden="1"/>
    <cellStyle name="Accent5" xfId="68" builtinId="45" hidden="1"/>
    <cellStyle name="Accent6" xfId="72" builtinId="49" hidden="1"/>
    <cellStyle name="Bad" xfId="42" builtinId="27" hidden="1"/>
    <cellStyle name="Calculation" xfId="46" builtinId="22" hidden="1"/>
    <cellStyle name="Check Cell" xfId="48" builtinId="23" hidden="1"/>
    <cellStyle name="Comma [0]" xfId="1" builtinId="6" customBuiltin="1"/>
    <cellStyle name="Comma [1]" xfId="2"/>
    <cellStyle name="Comma [2]" xfId="3"/>
    <cellStyle name="Comma [4]" xfId="4"/>
    <cellStyle name="Comment Box" xfId="5"/>
    <cellStyle name="Data Input" xfId="6"/>
    <cellStyle name="Data Rows" xfId="7"/>
    <cellStyle name="Date" xfId="8"/>
    <cellStyle name="Date (short)" xfId="9"/>
    <cellStyle name="Date and Time" xfId="10"/>
    <cellStyle name="Entry 1A" xfId="11"/>
    <cellStyle name="Entry 1B" xfId="12"/>
    <cellStyle name="Explanatory text" xfId="13"/>
    <cellStyle name="Followed Hyperlink" xfId="14" builtinId="9" customBuiltin="1"/>
    <cellStyle name="Good" xfId="41" builtinId="26" hidden="1"/>
    <cellStyle name="Heading 1" xfId="15" builtinId="16" customBuiltin="1"/>
    <cellStyle name="Heading 1-noindex" xfId="16"/>
    <cellStyle name="Heading 2" xfId="17" builtinId="17" customBuiltin="1"/>
    <cellStyle name="Heading 3" xfId="18" builtinId="18" customBuiltin="1"/>
    <cellStyle name="Heading 4" xfId="19" builtinId="19" customBuiltin="1"/>
    <cellStyle name="Heavy Box" xfId="20"/>
    <cellStyle name="Hyperlink" xfId="21" builtinId="8" customBuiltin="1"/>
    <cellStyle name="Input" xfId="44" builtinId="20" hidden="1"/>
    <cellStyle name="Label 1" xfId="22"/>
    <cellStyle name="Label 2a" xfId="23"/>
    <cellStyle name="Label 2a centre" xfId="24"/>
    <cellStyle name="Label 2a merge" xfId="25"/>
    <cellStyle name="Label 2b" xfId="26"/>
    <cellStyle name="Label 2b merged" xfId="27"/>
    <cellStyle name="Link" xfId="28"/>
    <cellStyle name="Linked Cell" xfId="47" builtinId="24" hidden="1"/>
    <cellStyle name="Neutral" xfId="43" builtinId="28" hidden="1"/>
    <cellStyle name="Normal" xfId="0" builtinId="0" customBuiltin="1"/>
    <cellStyle name="Note" xfId="50" builtinId="10" hidden="1"/>
    <cellStyle name="Output" xfId="45" builtinId="21" hidden="1"/>
    <cellStyle name="Page Number" xfId="29"/>
    <cellStyle name="Percent" xfId="30" builtinId="5" customBuiltin="1"/>
    <cellStyle name="Percent [0]" xfId="31"/>
    <cellStyle name="Percent [1]" xfId="32"/>
    <cellStyle name="Percent [2]" xfId="33"/>
    <cellStyle name="Sum" xfId="34"/>
    <cellStyle name="Text" xfId="35"/>
    <cellStyle name="Text rjustify" xfId="36"/>
    <cellStyle name="Time" xfId="37"/>
    <cellStyle name="Title" xfId="40" builtinId="15" hidden="1"/>
    <cellStyle name="Top rows" xfId="38"/>
    <cellStyle name="Total" xfId="51" builtinId="25" hidden="1"/>
    <cellStyle name="Warning Text" xfId="49" builtinId="11" hidden="1"/>
    <cellStyle name="Year" xfId="39"/>
  </cellStyles>
  <dxfs count="4">
    <dxf>
      <fill>
        <patternFill>
          <bgColor theme="2"/>
        </patternFill>
      </fill>
      <border>
        <left/>
        <right/>
        <top/>
        <bottom/>
      </border>
    </dxf>
    <dxf>
      <fill>
        <patternFill>
          <bgColor theme="2"/>
        </patternFill>
      </fill>
      <border>
        <left/>
        <right/>
        <top/>
        <bottom/>
      </border>
    </dxf>
    <dxf>
      <fill>
        <patternFill>
          <bgColor theme="2"/>
        </patternFill>
      </fill>
      <border>
        <left/>
        <right/>
        <top/>
        <bottom/>
      </border>
    </dxf>
    <dxf>
      <fill>
        <patternFill>
          <bgColor theme="2"/>
        </patternFill>
      </fill>
      <border>
        <left/>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312420</xdr:colOff>
      <xdr:row>1</xdr:row>
      <xdr:rowOff>22860</xdr:rowOff>
    </xdr:from>
    <xdr:to>
      <xdr:col>1</xdr:col>
      <xdr:colOff>868680</xdr:colOff>
      <xdr:row>1</xdr:row>
      <xdr:rowOff>723900</xdr:rowOff>
    </xdr:to>
    <xdr:pic>
      <xdr:nvPicPr>
        <xdr:cNvPr id="30659" name="Picture 5" descr="ComComNZ colour.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2420" y="190500"/>
          <a:ext cx="23774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CC_ID1">
  <a:themeElements>
    <a:clrScheme name="Disclosure—Airports">
      <a:dk1>
        <a:srgbClr val="000000"/>
      </a:dk1>
      <a:lt1>
        <a:srgbClr val="FFFFFF"/>
      </a:lt1>
      <a:dk2>
        <a:srgbClr val="CCFFCC"/>
      </a:dk2>
      <a:lt2>
        <a:srgbClr val="FFFF99"/>
      </a:lt2>
      <a:accent1>
        <a:srgbClr val="0000FF"/>
      </a:accent1>
      <a:accent2>
        <a:srgbClr val="000000"/>
      </a:accent2>
      <a:accent3>
        <a:srgbClr val="C2E0FF"/>
      </a:accent3>
      <a:accent4>
        <a:srgbClr val="8064A2"/>
      </a:accent4>
      <a:accent5>
        <a:srgbClr val="0066CC"/>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Median">
      <a:fillStyleLst>
        <a:solidFill>
          <a:schemeClr val="phClr"/>
        </a:solidFill>
        <a:solidFill>
          <a:schemeClr val="phClr">
            <a:tint val="50000"/>
          </a:schemeClr>
        </a:solidFill>
        <a:solidFill>
          <a:schemeClr val="phClr"/>
        </a:solidFill>
      </a:fillStyleLst>
      <a:lnStyleLst>
        <a:ln w="10000" cap="flat" cmpd="sng" algn="ctr">
          <a:solidFill>
            <a:schemeClr val="phClr"/>
          </a:solidFill>
          <a:prstDash val="solid"/>
        </a:ln>
        <a:ln w="19050" cap="flat" cmpd="sng" algn="ctr">
          <a:solidFill>
            <a:schemeClr val="phClr"/>
          </a:solidFill>
          <a:prstDash val="solid"/>
        </a:ln>
        <a:ln w="47625" cap="flat" cmpd="dbl" algn="ctr">
          <a:solidFill>
            <a:schemeClr val="phClr"/>
          </a:solidFill>
          <a:prstDash val="solid"/>
        </a:ln>
      </a:lnStyleLst>
      <a:effectStyleLst>
        <a:effectStyle>
          <a:effectLst>
            <a:outerShdw blurRad="38100" dist="30000" dir="5400000" rotWithShape="0">
              <a:srgbClr val="000000">
                <a:alpha val="45000"/>
              </a:srgbClr>
            </a:outerShdw>
          </a:effectLst>
        </a:effectStyle>
        <a:effectStyle>
          <a:effectLst>
            <a:outerShdw blurRad="38100" dist="30000" dir="5400000" rotWithShape="0">
              <a:srgbClr val="000000">
                <a:alpha val="45000"/>
              </a:srgbClr>
            </a:outerShdw>
          </a:effectLst>
        </a:effectStyle>
        <a:effectStyle>
          <a:effectLst>
            <a:outerShdw blurRad="38100" dist="25400" dir="5400000" rotWithShape="0">
              <a:srgbClr val="000000">
                <a:alpha val="35000"/>
              </a:srgbClr>
            </a:outerShdw>
          </a:effectLst>
          <a:scene3d>
            <a:camera prst="isometricTopDown" fov="0">
              <a:rot lat="0" lon="0" rev="0"/>
            </a:camera>
            <a:lightRig rig="balanced" dir="t">
              <a:rot lat="0" lon="0" rev="13800000"/>
            </a:lightRig>
          </a:scene3d>
          <a:sp3d extrusionH="12700" prstMaterial="plastic">
            <a:bevelT w="38100" h="25400" prst="softRound"/>
            <a:contourClr>
              <a:schemeClr val="phClr"/>
            </a:contourClr>
          </a:sp3d>
        </a:effectStyle>
      </a:effectStyleLst>
      <a:bgFillStyleLst>
        <a:solidFill>
          <a:schemeClr val="phClr"/>
        </a:solidFill>
        <a:blipFill>
          <a:blip xmlns:r="http://schemas.openxmlformats.org/officeDocument/2006/relationships" r:embed="rId1">
            <a:duotone>
              <a:schemeClr val="phClr">
                <a:shade val="90000"/>
                <a:satMod val="140000"/>
              </a:schemeClr>
              <a:schemeClr val="phClr">
                <a:satMod val="120000"/>
              </a:schemeClr>
            </a:duotone>
          </a:blip>
          <a:tile tx="0" ty="0" sx="100000" sy="100000" flip="none" algn="tl"/>
        </a:blipFill>
        <a:blipFill>
          <a:blip xmlns:r="http://schemas.openxmlformats.org/officeDocument/2006/relationships" r:embed="rId2">
            <a:duotone>
              <a:schemeClr val="phClr">
                <a:shade val="90000"/>
                <a:satMod val="140000"/>
              </a:schemeClr>
              <a:schemeClr val="phClr">
                <a:satMod val="12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indexed="10"/>
    <pageSetUpPr fitToPage="1"/>
  </sheetPr>
  <dimension ref="A1:J19"/>
  <sheetViews>
    <sheetView showGridLines="0" view="pageBreakPreview" zoomScaleNormal="100" zoomScaleSheetLayoutView="100" workbookViewId="0">
      <selection activeCell="C2" sqref="C2"/>
    </sheetView>
  </sheetViews>
  <sheetFormatPr defaultColWidth="9.140625" defaultRowHeight="12.75" x14ac:dyDescent="0.2"/>
  <cols>
    <col min="1" max="1" width="26.5703125" style="1" customWidth="1"/>
    <col min="2" max="2" width="43.140625" style="1" customWidth="1"/>
    <col min="3" max="3" width="32.7109375" style="1" customWidth="1"/>
    <col min="4" max="4" width="32.28515625" style="1" customWidth="1"/>
    <col min="5" max="5" width="28.5703125" style="1" customWidth="1"/>
    <col min="6" max="6" width="9.28515625" style="1" customWidth="1"/>
    <col min="7" max="16384" width="9.140625" style="1"/>
  </cols>
  <sheetData>
    <row r="1" spans="1:10" x14ac:dyDescent="0.2">
      <c r="A1" s="83"/>
      <c r="B1" s="84"/>
      <c r="C1" s="84"/>
      <c r="D1" s="85"/>
      <c r="E1"/>
      <c r="F1"/>
      <c r="G1"/>
    </row>
    <row r="2" spans="1:10" ht="236.25" customHeight="1" x14ac:dyDescent="0.2">
      <c r="A2" s="86"/>
      <c r="B2" s="23"/>
      <c r="C2" s="201"/>
      <c r="D2" s="87"/>
      <c r="E2"/>
      <c r="F2"/>
      <c r="G2"/>
    </row>
    <row r="3" spans="1:10" ht="23.25" x14ac:dyDescent="0.35">
      <c r="A3" s="88" t="s">
        <v>31</v>
      </c>
      <c r="B3" s="52"/>
      <c r="C3" s="52"/>
      <c r="D3" s="89"/>
      <c r="E3"/>
      <c r="F3"/>
      <c r="G3"/>
    </row>
    <row r="4" spans="1:10" ht="27.75" customHeight="1" x14ac:dyDescent="0.35">
      <c r="A4" s="88" t="s">
        <v>36</v>
      </c>
      <c r="B4" s="52"/>
      <c r="C4" s="52"/>
      <c r="D4" s="89"/>
      <c r="E4"/>
      <c r="F4"/>
      <c r="G4"/>
    </row>
    <row r="5" spans="1:10" ht="27.75" customHeight="1" x14ac:dyDescent="0.35">
      <c r="A5" s="88" t="s">
        <v>23</v>
      </c>
      <c r="B5" s="52"/>
      <c r="C5" s="52"/>
      <c r="D5" s="89"/>
      <c r="E5"/>
      <c r="F5"/>
      <c r="G5"/>
    </row>
    <row r="6" spans="1:10" ht="20.25" x14ac:dyDescent="0.3">
      <c r="A6" s="90" t="s">
        <v>231</v>
      </c>
      <c r="B6" s="52"/>
      <c r="C6" s="52"/>
      <c r="D6" s="89"/>
      <c r="E6"/>
      <c r="F6"/>
      <c r="G6"/>
    </row>
    <row r="7" spans="1:10" ht="60" customHeight="1" x14ac:dyDescent="0.2">
      <c r="A7" s="86"/>
      <c r="B7" s="23"/>
      <c r="C7" s="23"/>
      <c r="D7" s="87"/>
      <c r="E7"/>
      <c r="F7"/>
      <c r="G7"/>
      <c r="H7"/>
      <c r="I7"/>
      <c r="J7"/>
    </row>
    <row r="8" spans="1:10" ht="15" customHeight="1" x14ac:dyDescent="0.2">
      <c r="A8" s="86"/>
      <c r="B8" s="101" t="s">
        <v>66</v>
      </c>
      <c r="C8" s="74" t="s">
        <v>9</v>
      </c>
      <c r="D8" s="91"/>
      <c r="E8"/>
      <c r="F8"/>
      <c r="G8"/>
      <c r="H8"/>
      <c r="I8"/>
      <c r="J8"/>
    </row>
    <row r="9" spans="1:10" ht="3" customHeight="1" x14ac:dyDescent="0.2">
      <c r="A9" s="86"/>
      <c r="B9" s="23"/>
      <c r="C9" s="23"/>
      <c r="D9" s="87"/>
      <c r="E9"/>
      <c r="F9"/>
      <c r="G9"/>
      <c r="H9"/>
      <c r="I9"/>
      <c r="J9"/>
    </row>
    <row r="10" spans="1:10" ht="15" customHeight="1" x14ac:dyDescent="0.2">
      <c r="A10" s="86"/>
      <c r="B10" s="101" t="s">
        <v>91</v>
      </c>
      <c r="C10" s="53">
        <v>40968</v>
      </c>
      <c r="D10" s="87"/>
      <c r="E10"/>
      <c r="F10"/>
      <c r="G10"/>
      <c r="H10"/>
      <c r="I10"/>
      <c r="J10"/>
    </row>
    <row r="11" spans="1:10" ht="3" customHeight="1" x14ac:dyDescent="0.2">
      <c r="A11" s="86"/>
      <c r="B11" s="23"/>
      <c r="C11" s="23"/>
      <c r="D11" s="87"/>
      <c r="E11"/>
      <c r="F11"/>
      <c r="G11"/>
      <c r="H11"/>
      <c r="I11"/>
      <c r="J11"/>
    </row>
    <row r="12" spans="1:10" ht="15" customHeight="1" x14ac:dyDescent="0.2">
      <c r="A12" s="86"/>
      <c r="B12" s="101" t="s">
        <v>101</v>
      </c>
      <c r="C12" s="53">
        <v>41364</v>
      </c>
      <c r="D12" s="87"/>
      <c r="E12"/>
      <c r="F12"/>
      <c r="G12"/>
      <c r="H12"/>
      <c r="I12"/>
      <c r="J12"/>
    </row>
    <row r="13" spans="1:10" ht="3" customHeight="1" x14ac:dyDescent="0.2">
      <c r="A13" s="86"/>
      <c r="B13" s="23"/>
      <c r="C13" s="23"/>
      <c r="D13" s="87"/>
      <c r="E13"/>
      <c r="F13"/>
      <c r="G13"/>
      <c r="H13"/>
      <c r="I13"/>
      <c r="J13"/>
    </row>
    <row r="14" spans="1:10" ht="15" customHeight="1" x14ac:dyDescent="0.2">
      <c r="A14" s="86"/>
      <c r="B14" s="246" t="s">
        <v>102</v>
      </c>
      <c r="C14" s="174">
        <v>40633</v>
      </c>
      <c r="D14" s="87"/>
      <c r="E14"/>
      <c r="F14"/>
      <c r="G14"/>
      <c r="H14"/>
      <c r="I14"/>
      <c r="J14"/>
    </row>
    <row r="15" spans="1:10" ht="15" customHeight="1" x14ac:dyDescent="0.2">
      <c r="A15" s="86"/>
      <c r="B15" s="247"/>
      <c r="C15" s="23"/>
      <c r="D15" s="87"/>
      <c r="E15"/>
      <c r="F15"/>
      <c r="G15"/>
      <c r="H15"/>
      <c r="I15"/>
      <c r="J15"/>
    </row>
    <row r="16" spans="1:10" ht="15" customHeight="1" x14ac:dyDescent="0.2">
      <c r="A16" s="86"/>
      <c r="B16" s="100" t="s">
        <v>97</v>
      </c>
      <c r="C16" s="23"/>
      <c r="D16" s="87"/>
      <c r="E16"/>
      <c r="F16"/>
      <c r="G16"/>
      <c r="H16"/>
      <c r="I16"/>
      <c r="J16"/>
    </row>
    <row r="17" spans="1:10" ht="15" customHeight="1" x14ac:dyDescent="0.2">
      <c r="A17" s="92" t="s">
        <v>209</v>
      </c>
      <c r="B17" s="52"/>
      <c r="C17" s="52"/>
      <c r="D17" s="89"/>
      <c r="E17"/>
      <c r="F17"/>
      <c r="G17"/>
      <c r="H17"/>
      <c r="I17"/>
      <c r="J17"/>
    </row>
    <row r="18" spans="1:10" x14ac:dyDescent="0.2">
      <c r="A18" s="92" t="s">
        <v>210</v>
      </c>
      <c r="B18" s="52"/>
      <c r="C18" s="52"/>
      <c r="D18" s="89"/>
      <c r="E18"/>
      <c r="F18"/>
      <c r="G18"/>
      <c r="H18"/>
      <c r="I18"/>
      <c r="J18"/>
    </row>
    <row r="19" spans="1:10" ht="39.950000000000003" customHeight="1" x14ac:dyDescent="0.2">
      <c r="A19" s="93"/>
      <c r="B19" s="94"/>
      <c r="C19" s="94"/>
      <c r="D19" s="95"/>
      <c r="E19"/>
      <c r="F19"/>
      <c r="G19"/>
      <c r="H19"/>
      <c r="I19"/>
      <c r="J19"/>
    </row>
  </sheetData>
  <sheetProtection formatColumns="0" formatRows="0"/>
  <mergeCells count="1">
    <mergeCell ref="B14:B15"/>
  </mergeCells>
  <dataValidations count="2">
    <dataValidation allowBlank="1" showInputMessage="1" promptTitle="Name of regulated entity" prompt=" " sqref="C8"/>
    <dataValidation type="date" operator="greaterThan" allowBlank="1" showInputMessage="1" showErrorMessage="1" errorTitle="Date entry" error="Dates after 1 January 2011 accepted" promptTitle="Date entry" prompt=" " sqref="C10 C12 C14">
      <formula1>40544</formula1>
    </dataValidation>
  </dataValidations>
  <pageMargins left="0.74803149606299213" right="0.74803149606299213" top="0.98425196850393704" bottom="0.98425196850393704" header="0.51181102362204722" footer="0.51181102362204722"/>
  <pageSetup paperSize="9" scale="65" fitToHeight="10" orientation="portrait" r:id="rId1"/>
  <headerFooter alignWithMargins="0">
    <oddHeader>&amp;CCommerce Commission Information Disclosure Template</oddHeader>
    <oddFooter>&amp;C&amp;F&amp;R&amp;A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10"/>
    <pageSetUpPr fitToPage="1"/>
  </sheetPr>
  <dimension ref="A1:D41"/>
  <sheetViews>
    <sheetView showGridLines="0" view="pageBreakPreview" zoomScaleNormal="100" zoomScaleSheetLayoutView="100" workbookViewId="0"/>
  </sheetViews>
  <sheetFormatPr defaultRowHeight="12.75" x14ac:dyDescent="0.2"/>
  <cols>
    <col min="2" max="2" width="5.140625" customWidth="1"/>
    <col min="3" max="3" width="77.28515625" customWidth="1"/>
    <col min="6" max="7" width="9.140625" customWidth="1"/>
    <col min="8" max="8" width="24.140625" customWidth="1"/>
    <col min="9" max="9" width="36.7109375" customWidth="1"/>
  </cols>
  <sheetData>
    <row r="1" spans="1:4" ht="28.5" customHeight="1" x14ac:dyDescent="0.2">
      <c r="A1" s="158"/>
      <c r="B1" s="159"/>
      <c r="C1" s="160"/>
      <c r="D1" s="161"/>
    </row>
    <row r="2" spans="1:4" ht="15.75" x14ac:dyDescent="0.25">
      <c r="A2" s="162"/>
      <c r="B2" s="55" t="s">
        <v>43</v>
      </c>
      <c r="C2" s="23"/>
      <c r="D2" s="87"/>
    </row>
    <row r="3" spans="1:4" x14ac:dyDescent="0.2">
      <c r="A3" s="86"/>
      <c r="B3" s="23"/>
      <c r="C3" s="23"/>
      <c r="D3" s="87"/>
    </row>
    <row r="4" spans="1:4" x14ac:dyDescent="0.2">
      <c r="A4" s="86"/>
      <c r="B4" s="61" t="s">
        <v>35</v>
      </c>
      <c r="C4" s="62" t="s">
        <v>38</v>
      </c>
      <c r="D4" s="87"/>
    </row>
    <row r="5" spans="1:4" x14ac:dyDescent="0.2">
      <c r="A5" s="86"/>
      <c r="B5" s="60" t="s">
        <v>89</v>
      </c>
      <c r="C5" s="157" t="s">
        <v>205</v>
      </c>
      <c r="D5" s="87"/>
    </row>
    <row r="6" spans="1:4" s="121" customFormat="1" x14ac:dyDescent="0.2">
      <c r="A6" s="86"/>
      <c r="B6" s="60" t="s">
        <v>90</v>
      </c>
      <c r="C6" s="157" t="s">
        <v>207</v>
      </c>
      <c r="D6" s="87"/>
    </row>
    <row r="7" spans="1:4" x14ac:dyDescent="0.2">
      <c r="A7" s="86"/>
      <c r="B7" s="60" t="s">
        <v>206</v>
      </c>
      <c r="C7" s="157" t="s">
        <v>34</v>
      </c>
      <c r="D7" s="87"/>
    </row>
    <row r="8" spans="1:4" x14ac:dyDescent="0.2">
      <c r="A8" s="86"/>
      <c r="B8" s="60"/>
      <c r="C8" s="96"/>
      <c r="D8" s="87"/>
    </row>
    <row r="9" spans="1:4" x14ac:dyDescent="0.2">
      <c r="A9" s="86"/>
      <c r="B9" s="60"/>
      <c r="C9" s="96"/>
      <c r="D9" s="87"/>
    </row>
    <row r="10" spans="1:4" x14ac:dyDescent="0.2">
      <c r="A10" s="86"/>
      <c r="B10" s="60"/>
      <c r="C10" s="96"/>
      <c r="D10" s="87"/>
    </row>
    <row r="11" spans="1:4" x14ac:dyDescent="0.2">
      <c r="A11" s="86"/>
      <c r="B11" s="60"/>
      <c r="C11" s="96"/>
      <c r="D11" s="87"/>
    </row>
    <row r="12" spans="1:4" x14ac:dyDescent="0.2">
      <c r="A12" s="86"/>
      <c r="B12" s="60"/>
      <c r="C12" s="96"/>
      <c r="D12" s="87"/>
    </row>
    <row r="13" spans="1:4" x14ac:dyDescent="0.2">
      <c r="A13" s="86"/>
      <c r="B13" s="60"/>
      <c r="C13" s="96"/>
      <c r="D13" s="87"/>
    </row>
    <row r="14" spans="1:4" x14ac:dyDescent="0.2">
      <c r="A14" s="86"/>
      <c r="B14" s="60"/>
      <c r="C14" s="96"/>
      <c r="D14" s="87"/>
    </row>
    <row r="15" spans="1:4" x14ac:dyDescent="0.2">
      <c r="A15" s="86"/>
      <c r="B15" s="60"/>
      <c r="C15" s="96"/>
      <c r="D15" s="87"/>
    </row>
    <row r="16" spans="1:4" x14ac:dyDescent="0.2">
      <c r="A16" s="86"/>
      <c r="B16" s="60"/>
      <c r="C16" s="96"/>
      <c r="D16" s="87"/>
    </row>
    <row r="17" spans="1:4" x14ac:dyDescent="0.2">
      <c r="A17" s="86"/>
      <c r="B17" s="60"/>
      <c r="C17" s="96"/>
      <c r="D17" s="87"/>
    </row>
    <row r="18" spans="1:4" x14ac:dyDescent="0.2">
      <c r="A18" s="86"/>
      <c r="B18" s="60"/>
      <c r="C18" s="96"/>
      <c r="D18" s="87"/>
    </row>
    <row r="19" spans="1:4" x14ac:dyDescent="0.2">
      <c r="A19" s="86"/>
      <c r="B19" s="60"/>
      <c r="C19" s="96"/>
      <c r="D19" s="87"/>
    </row>
    <row r="20" spans="1:4" x14ac:dyDescent="0.2">
      <c r="A20" s="86"/>
      <c r="B20" s="60"/>
      <c r="C20" s="96"/>
      <c r="D20" s="87"/>
    </row>
    <row r="21" spans="1:4" x14ac:dyDescent="0.2">
      <c r="A21" s="86"/>
      <c r="B21" s="60"/>
      <c r="C21" s="96"/>
      <c r="D21" s="87"/>
    </row>
    <row r="22" spans="1:4" x14ac:dyDescent="0.2">
      <c r="A22" s="86"/>
      <c r="B22" s="60"/>
      <c r="C22" s="96"/>
      <c r="D22" s="87"/>
    </row>
    <row r="23" spans="1:4" x14ac:dyDescent="0.2">
      <c r="A23" s="86"/>
      <c r="B23" s="60"/>
      <c r="C23" s="96"/>
      <c r="D23" s="87"/>
    </row>
    <row r="24" spans="1:4" x14ac:dyDescent="0.2">
      <c r="A24" s="86"/>
      <c r="B24" s="60"/>
      <c r="C24" s="96"/>
      <c r="D24" s="87"/>
    </row>
    <row r="25" spans="1:4" x14ac:dyDescent="0.2">
      <c r="A25" s="86"/>
      <c r="B25" s="60"/>
      <c r="C25" s="96"/>
      <c r="D25" s="87"/>
    </row>
    <row r="26" spans="1:4" x14ac:dyDescent="0.2">
      <c r="A26" s="86"/>
      <c r="B26" s="50"/>
      <c r="C26" s="96"/>
      <c r="D26" s="87"/>
    </row>
    <row r="27" spans="1:4" x14ac:dyDescent="0.2">
      <c r="A27" s="86"/>
      <c r="B27" s="50"/>
      <c r="C27" s="96"/>
      <c r="D27" s="87"/>
    </row>
    <row r="28" spans="1:4" x14ac:dyDescent="0.2">
      <c r="A28" s="86"/>
      <c r="B28" s="50"/>
      <c r="C28" s="51"/>
      <c r="D28" s="87"/>
    </row>
    <row r="29" spans="1:4" x14ac:dyDescent="0.2">
      <c r="A29" s="86"/>
      <c r="B29" s="50"/>
      <c r="C29" s="51"/>
      <c r="D29" s="87"/>
    </row>
    <row r="30" spans="1:4" x14ac:dyDescent="0.2">
      <c r="A30" s="86"/>
      <c r="B30" s="50"/>
      <c r="C30" s="51"/>
      <c r="D30" s="87"/>
    </row>
    <row r="31" spans="1:4" x14ac:dyDescent="0.2">
      <c r="A31" s="86"/>
      <c r="B31" s="50"/>
      <c r="C31" s="51"/>
      <c r="D31" s="87"/>
    </row>
    <row r="32" spans="1:4" x14ac:dyDescent="0.2">
      <c r="A32" s="86"/>
      <c r="B32" s="50"/>
      <c r="C32" s="51"/>
      <c r="D32" s="87"/>
    </row>
    <row r="33" spans="1:4" x14ac:dyDescent="0.2">
      <c r="A33" s="86"/>
      <c r="B33" s="50"/>
      <c r="C33" s="51"/>
      <c r="D33" s="87"/>
    </row>
    <row r="34" spans="1:4" x14ac:dyDescent="0.2">
      <c r="A34" s="86"/>
      <c r="B34" s="122"/>
      <c r="C34" s="51"/>
      <c r="D34" s="87"/>
    </row>
    <row r="35" spans="1:4" x14ac:dyDescent="0.2">
      <c r="A35" s="86"/>
      <c r="B35" s="50"/>
      <c r="C35" s="51"/>
      <c r="D35" s="87"/>
    </row>
    <row r="36" spans="1:4" x14ac:dyDescent="0.2">
      <c r="A36" s="86"/>
      <c r="B36" s="23"/>
      <c r="C36" s="23"/>
      <c r="D36" s="87"/>
    </row>
    <row r="37" spans="1:4" x14ac:dyDescent="0.2">
      <c r="A37" s="86"/>
      <c r="B37" s="23"/>
      <c r="C37" s="23"/>
      <c r="D37" s="87"/>
    </row>
    <row r="38" spans="1:4" x14ac:dyDescent="0.2">
      <c r="A38" s="86"/>
      <c r="B38" s="23"/>
      <c r="C38" s="23"/>
      <c r="D38" s="87"/>
    </row>
    <row r="39" spans="1:4" x14ac:dyDescent="0.2">
      <c r="A39" s="86"/>
      <c r="B39" s="23"/>
      <c r="C39" s="23"/>
      <c r="D39" s="87"/>
    </row>
    <row r="40" spans="1:4" x14ac:dyDescent="0.2">
      <c r="A40" s="86"/>
      <c r="B40" s="23"/>
      <c r="C40" s="23"/>
      <c r="D40" s="87"/>
    </row>
    <row r="41" spans="1:4" x14ac:dyDescent="0.2">
      <c r="A41" s="93"/>
      <c r="B41" s="94"/>
      <c r="C41" s="94"/>
      <c r="D41" s="95"/>
    </row>
  </sheetData>
  <sheetProtection formatColumns="0" formatRows="0"/>
  <phoneticPr fontId="1" type="noConversion"/>
  <hyperlinks>
    <hyperlink ref="C5" location="'S18.Total revenue requirement'!A1" tooltip="Section title. Click once to follow" display="REPORT ON THE FORECAST TOTAL ASSET BASE REVENUE REQUIREMENTS"/>
    <hyperlink ref="C7" location="'S20.Demand Forecast'!A1" tooltip="Section title. Click once to follow" display="REPORT ON DEMAND FORECASTS"/>
    <hyperlink ref="C6" location="'S19 Pricing Asset Revenue'!A1" display="REPORT ON THE FORECAST PRICING ASSET BASE REVENUE REQUIREMENTS"/>
  </hyperlinks>
  <pageMargins left="0.74803149606299213" right="0.74803149606299213" top="0.98425196850393704" bottom="0.98425196850393704" header="0.51181102362204722" footer="0.51181102362204722"/>
  <pageSetup paperSize="9" scale="87" fitToHeight="10" orientation="portrait" r:id="rId1"/>
  <headerFooter alignWithMargins="0">
    <oddHeader>&amp;CCommerce Commission Information Disclosure Template</oddHeader>
    <oddFooter>&amp;C&amp;F&amp;R&amp;A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10"/>
    <pageSetUpPr fitToPage="1"/>
  </sheetPr>
  <dimension ref="A1:H18"/>
  <sheetViews>
    <sheetView showGridLines="0" view="pageBreakPreview" zoomScaleNormal="100" zoomScaleSheetLayoutView="100" workbookViewId="0"/>
  </sheetViews>
  <sheetFormatPr defaultColWidth="9.140625" defaultRowHeight="15" x14ac:dyDescent="0.2"/>
  <cols>
    <col min="1" max="1" width="9.140625" style="2"/>
    <col min="2" max="2" width="28.5703125" style="2" customWidth="1"/>
    <col min="3" max="3" width="12.28515625" style="2" customWidth="1"/>
    <col min="4" max="4" width="96.85546875" style="2" customWidth="1"/>
    <col min="5" max="5" width="8.5703125" style="2" customWidth="1"/>
    <col min="6" max="6" width="20.5703125" style="2" customWidth="1"/>
    <col min="7" max="16384" width="9.140625" style="2"/>
  </cols>
  <sheetData>
    <row r="1" spans="1:8" ht="15" customHeight="1" x14ac:dyDescent="0.25">
      <c r="A1" s="97"/>
      <c r="B1" s="250" t="s">
        <v>128</v>
      </c>
      <c r="C1" s="251"/>
      <c r="D1" s="251"/>
      <c r="E1" s="252"/>
      <c r="F1"/>
      <c r="G1"/>
      <c r="H1"/>
    </row>
    <row r="2" spans="1:8" x14ac:dyDescent="0.2">
      <c r="A2" s="47"/>
      <c r="B2" s="23"/>
      <c r="C2" s="23"/>
      <c r="D2" s="23"/>
      <c r="E2" s="49"/>
      <c r="F2"/>
      <c r="G2"/>
      <c r="H2"/>
    </row>
    <row r="3" spans="1:8" x14ac:dyDescent="0.2">
      <c r="A3" s="9"/>
      <c r="B3" s="23"/>
      <c r="C3" s="23"/>
      <c r="D3" s="23"/>
      <c r="E3" s="49"/>
      <c r="F3"/>
      <c r="G3"/>
      <c r="H3"/>
    </row>
    <row r="4" spans="1:8" x14ac:dyDescent="0.2">
      <c r="A4" s="9"/>
      <c r="B4"/>
      <c r="C4"/>
      <c r="D4" s="23"/>
      <c r="E4" s="49"/>
      <c r="F4"/>
      <c r="G4"/>
      <c r="H4"/>
    </row>
    <row r="5" spans="1:8" ht="27" customHeight="1" x14ac:dyDescent="0.2">
      <c r="A5" s="9"/>
      <c r="B5" s="23"/>
      <c r="C5" s="23"/>
      <c r="D5" s="23"/>
      <c r="E5" s="49"/>
      <c r="F5"/>
      <c r="G5"/>
      <c r="H5"/>
    </row>
    <row r="6" spans="1:8" ht="42.75" customHeight="1" x14ac:dyDescent="0.2">
      <c r="A6" s="9"/>
      <c r="B6" s="253" t="s">
        <v>127</v>
      </c>
      <c r="C6" s="249"/>
      <c r="D6" s="249"/>
      <c r="E6" s="49"/>
      <c r="F6"/>
      <c r="G6"/>
      <c r="H6"/>
    </row>
    <row r="7" spans="1:8" ht="84" customHeight="1" x14ac:dyDescent="0.2">
      <c r="A7" s="9"/>
      <c r="B7" s="248" t="s">
        <v>99</v>
      </c>
      <c r="C7" s="249"/>
      <c r="D7" s="249"/>
      <c r="E7" s="49"/>
      <c r="F7"/>
      <c r="G7"/>
      <c r="H7"/>
    </row>
    <row r="8" spans="1:8" ht="48" customHeight="1" x14ac:dyDescent="0.2">
      <c r="A8" s="9"/>
      <c r="B8" s="253" t="s">
        <v>98</v>
      </c>
      <c r="C8" s="249"/>
      <c r="D8" s="249"/>
      <c r="E8" s="49"/>
      <c r="F8"/>
      <c r="G8"/>
      <c r="H8"/>
    </row>
    <row r="9" spans="1:8" ht="96" customHeight="1" x14ac:dyDescent="0.2">
      <c r="A9" s="9"/>
      <c r="B9" s="253" t="s">
        <v>100</v>
      </c>
      <c r="C9" s="249"/>
      <c r="D9" s="249"/>
      <c r="E9" s="49"/>
      <c r="F9"/>
      <c r="G9"/>
      <c r="H9"/>
    </row>
    <row r="10" spans="1:8" ht="189" customHeight="1" x14ac:dyDescent="0.2">
      <c r="A10" s="9"/>
      <c r="B10" s="253" t="s">
        <v>162</v>
      </c>
      <c r="C10" s="249"/>
      <c r="D10" s="249"/>
      <c r="E10" s="49"/>
      <c r="F10"/>
      <c r="G10"/>
      <c r="H10"/>
    </row>
    <row r="11" spans="1:8" ht="81" customHeight="1" x14ac:dyDescent="0.2">
      <c r="A11" s="9"/>
      <c r="B11" s="248"/>
      <c r="C11" s="249"/>
      <c r="D11" s="249"/>
      <c r="E11" s="49"/>
      <c r="F11"/>
      <c r="G11"/>
      <c r="H11"/>
    </row>
    <row r="12" spans="1:8" s="6" customFormat="1" x14ac:dyDescent="0.2">
      <c r="A12" s="98"/>
      <c r="B12" s="48"/>
      <c r="C12" s="48"/>
      <c r="D12" s="48"/>
      <c r="E12" s="99"/>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sheetData>
  <sheetProtection formatColumns="0" formatRows="0"/>
  <mergeCells count="7">
    <mergeCell ref="B11:D11"/>
    <mergeCell ref="B1:E1"/>
    <mergeCell ref="B6:D6"/>
    <mergeCell ref="B7:D7"/>
    <mergeCell ref="B8:D8"/>
    <mergeCell ref="B9:D9"/>
    <mergeCell ref="B10:D10"/>
  </mergeCells>
  <phoneticPr fontId="1" type="noConversion"/>
  <pageMargins left="0.74803149606299213" right="0.74803149606299213" top="0.98425196850393704" bottom="0.98425196850393704" header="0.51181102362204722" footer="0.51181102362204722"/>
  <pageSetup paperSize="9" scale="56" fitToHeight="10" orientation="portrait" r:id="rId1"/>
  <headerFooter alignWithMargins="0">
    <oddHeader>&amp;CCommerce Commission Information Disclosure Template</oddHeader>
    <oddFooter>&amp;C&amp;F&amp;R&amp;A</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tabColor indexed="44"/>
  </sheetPr>
  <dimension ref="A1:AH328"/>
  <sheetViews>
    <sheetView showGridLines="0" topLeftCell="A293" zoomScaleNormal="100" zoomScaleSheetLayoutView="80" zoomScalePageLayoutView="70" workbookViewId="0">
      <selection activeCell="J120" sqref="J120"/>
    </sheetView>
  </sheetViews>
  <sheetFormatPr defaultRowHeight="12.75" x14ac:dyDescent="0.2"/>
  <cols>
    <col min="1" max="1" width="4.5703125" customWidth="1"/>
    <col min="2" max="2" width="11.7109375" customWidth="1"/>
    <col min="3" max="3" width="82.28515625" customWidth="1"/>
    <col min="4" max="4" width="14.140625" customWidth="1"/>
    <col min="5" max="9" width="15.7109375" customWidth="1"/>
    <col min="10" max="10" width="15.7109375" style="4" customWidth="1"/>
    <col min="11" max="11" width="15.7109375" style="110" customWidth="1"/>
    <col min="12" max="12" width="12.140625" style="1" customWidth="1"/>
    <col min="13" max="14" width="12.140625" customWidth="1"/>
    <col min="15" max="15" width="0.5703125" customWidth="1"/>
    <col min="16" max="16" width="12.140625" customWidth="1"/>
    <col min="17" max="17" width="2.7109375" customWidth="1"/>
    <col min="18" max="18" width="9.28515625" bestFit="1" customWidth="1"/>
  </cols>
  <sheetData>
    <row r="1" spans="1:12" ht="12.75" customHeight="1" x14ac:dyDescent="0.2">
      <c r="A1" s="136"/>
      <c r="B1" s="137"/>
      <c r="C1" s="137"/>
      <c r="D1" s="137"/>
      <c r="E1" s="137"/>
      <c r="F1" s="137"/>
      <c r="G1" s="137"/>
      <c r="H1" s="137"/>
      <c r="I1" s="137"/>
      <c r="J1" s="137"/>
      <c r="K1" s="137"/>
      <c r="L1" s="138"/>
    </row>
    <row r="2" spans="1:12" ht="16.5" customHeight="1" x14ac:dyDescent="0.25">
      <c r="A2" s="139"/>
      <c r="B2" s="30"/>
      <c r="C2" s="30"/>
      <c r="D2" s="30"/>
      <c r="E2" s="30"/>
      <c r="F2" s="11"/>
      <c r="G2" s="255" t="str">
        <f>IF(NOT(ISBLANK('Pricing CoverSheet'!$C$8)),'Pricing CoverSheet'!$C$8,"")</f>
        <v>Airport Company</v>
      </c>
      <c r="H2" s="255"/>
      <c r="I2" s="255"/>
      <c r="J2" s="255"/>
      <c r="K2" s="43"/>
      <c r="L2" s="140"/>
    </row>
    <row r="3" spans="1:12" ht="16.5" customHeight="1" x14ac:dyDescent="0.25">
      <c r="A3" s="139"/>
      <c r="B3" s="30"/>
      <c r="C3" s="30"/>
      <c r="D3" s="30"/>
      <c r="E3" s="30"/>
      <c r="F3" s="11"/>
      <c r="G3" s="254">
        <f>IF(ISNUMBER('Pricing CoverSheet'!$C$12),'Pricing CoverSheet'!$C$12,"")</f>
        <v>41364</v>
      </c>
      <c r="H3" s="254"/>
      <c r="I3" s="254"/>
      <c r="J3" s="254"/>
      <c r="K3" s="43"/>
      <c r="L3" s="140"/>
    </row>
    <row r="4" spans="1:12" ht="20.25" customHeight="1" x14ac:dyDescent="0.25">
      <c r="A4" s="141" t="s">
        <v>176</v>
      </c>
      <c r="B4" s="10"/>
      <c r="C4" s="10"/>
      <c r="D4" s="10"/>
      <c r="E4" s="10"/>
      <c r="F4" s="10"/>
      <c r="G4" s="10"/>
      <c r="H4" s="10"/>
      <c r="I4" s="10"/>
      <c r="J4" s="10"/>
      <c r="K4" s="10"/>
      <c r="L4" s="68"/>
    </row>
    <row r="5" spans="1:12" ht="12.75" customHeight="1" x14ac:dyDescent="0.2">
      <c r="A5" s="71" t="s">
        <v>87</v>
      </c>
      <c r="B5" s="12" t="s">
        <v>136</v>
      </c>
      <c r="C5" s="30"/>
      <c r="D5" s="30"/>
      <c r="E5" s="30"/>
      <c r="F5" s="30"/>
      <c r="G5" s="30"/>
      <c r="H5" s="30"/>
      <c r="I5" s="30"/>
      <c r="J5" s="30"/>
      <c r="K5" s="30"/>
      <c r="L5" s="69"/>
    </row>
    <row r="6" spans="1:12" ht="12.75" customHeight="1" x14ac:dyDescent="0.2">
      <c r="A6" s="142"/>
      <c r="B6" s="12"/>
      <c r="C6" s="30"/>
      <c r="D6" s="30"/>
      <c r="E6" s="30"/>
      <c r="F6" s="30"/>
      <c r="G6" s="30"/>
      <c r="H6" s="30"/>
      <c r="I6" s="30"/>
      <c r="J6" s="30"/>
      <c r="K6" s="30"/>
      <c r="L6" s="69"/>
    </row>
    <row r="7" spans="1:12" s="121" customFormat="1" ht="12.75" customHeight="1" x14ac:dyDescent="0.25">
      <c r="A7" s="72"/>
      <c r="B7" s="130"/>
      <c r="C7" s="126"/>
      <c r="D7" s="131"/>
      <c r="E7" s="131"/>
      <c r="F7" s="131"/>
      <c r="G7" s="131"/>
      <c r="H7" s="131"/>
      <c r="I7" s="176" t="s">
        <v>247</v>
      </c>
      <c r="J7" s="131"/>
      <c r="K7" s="131"/>
      <c r="L7" s="143"/>
    </row>
    <row r="8" spans="1:12" ht="15" customHeight="1" x14ac:dyDescent="0.25">
      <c r="A8" s="72">
        <f>ROW()</f>
        <v>8</v>
      </c>
      <c r="B8" s="130" t="s">
        <v>245</v>
      </c>
      <c r="C8" s="126"/>
      <c r="D8" s="131"/>
      <c r="E8" s="131"/>
      <c r="F8" s="131"/>
      <c r="G8" s="131"/>
      <c r="H8" s="131"/>
      <c r="I8" s="131"/>
      <c r="J8" s="131"/>
      <c r="K8" s="131"/>
      <c r="L8" s="143"/>
    </row>
    <row r="9" spans="1:12" ht="15" customHeight="1" x14ac:dyDescent="0.25">
      <c r="A9" s="72">
        <f>ROW()</f>
        <v>9</v>
      </c>
      <c r="B9" s="130"/>
      <c r="C9" s="126"/>
      <c r="D9" s="131"/>
      <c r="E9" s="32">
        <f>E50</f>
        <v>41000</v>
      </c>
      <c r="F9" s="32">
        <f>EOMONTH(E49,12)+IF(ISBLANK(E52),F52,E52)</f>
        <v>41182</v>
      </c>
      <c r="G9" s="32">
        <f>EOMONTH(F9,12)</f>
        <v>41547</v>
      </c>
      <c r="H9" s="32">
        <f>EOMONTH(G9,12)</f>
        <v>41912</v>
      </c>
      <c r="I9" s="32">
        <f>EOMONTH(H9,12)</f>
        <v>42277</v>
      </c>
      <c r="J9" s="32">
        <f>EOMONTH(I9,12)</f>
        <v>42643</v>
      </c>
      <c r="K9" s="32">
        <f>J9+IF(ISBLANK(E52),F52,E52)</f>
        <v>42826</v>
      </c>
      <c r="L9" s="143"/>
    </row>
    <row r="10" spans="1:12" ht="15" customHeight="1" x14ac:dyDescent="0.2">
      <c r="A10" s="72">
        <f>ROW()</f>
        <v>10</v>
      </c>
      <c r="B10" s="131"/>
      <c r="C10" s="33" t="s">
        <v>129</v>
      </c>
      <c r="D10" s="131"/>
      <c r="E10" s="144">
        <f>E127</f>
        <v>0</v>
      </c>
      <c r="F10" s="131"/>
      <c r="G10" s="131"/>
      <c r="H10" s="131"/>
      <c r="I10" s="131"/>
      <c r="J10" s="131"/>
      <c r="K10" s="131"/>
      <c r="L10" s="143"/>
    </row>
    <row r="11" spans="1:12" ht="15" customHeight="1" thickBot="1" x14ac:dyDescent="0.25">
      <c r="A11" s="72">
        <f>ROW()</f>
        <v>11</v>
      </c>
      <c r="B11" s="131"/>
      <c r="C11" s="33" t="s">
        <v>130</v>
      </c>
      <c r="D11" s="131"/>
      <c r="E11" s="144">
        <f>G32</f>
        <v>0</v>
      </c>
      <c r="F11" s="131"/>
      <c r="G11" s="131"/>
      <c r="H11" s="131"/>
      <c r="I11" s="131"/>
      <c r="J11" s="131"/>
      <c r="K11" s="131"/>
      <c r="L11" s="143"/>
    </row>
    <row r="12" spans="1:12" ht="15" customHeight="1" thickBot="1" x14ac:dyDescent="0.25">
      <c r="A12" s="72">
        <f>ROW()</f>
        <v>12</v>
      </c>
      <c r="B12" s="131"/>
      <c r="C12" s="126" t="s">
        <v>131</v>
      </c>
      <c r="D12" s="131"/>
      <c r="E12" s="145">
        <f>E10-E11</f>
        <v>0</v>
      </c>
      <c r="F12" s="131"/>
      <c r="G12" s="131"/>
      <c r="H12" s="131"/>
      <c r="I12" s="131"/>
      <c r="J12" s="131"/>
      <c r="K12" s="131"/>
      <c r="L12" s="143"/>
    </row>
    <row r="13" spans="1:12" ht="15" customHeight="1" x14ac:dyDescent="0.2">
      <c r="A13" s="72">
        <f>ROW()</f>
        <v>13</v>
      </c>
      <c r="B13" s="131"/>
      <c r="C13" s="126"/>
      <c r="D13" s="131"/>
      <c r="E13" s="131"/>
      <c r="F13" s="131"/>
      <c r="G13" s="131"/>
      <c r="H13" s="131"/>
      <c r="I13" s="131"/>
      <c r="J13" s="131"/>
      <c r="K13" s="131"/>
      <c r="L13" s="143"/>
    </row>
    <row r="14" spans="1:12" ht="15" customHeight="1" x14ac:dyDescent="0.2">
      <c r="A14" s="72">
        <f>ROW()</f>
        <v>14</v>
      </c>
      <c r="B14" s="16" t="s">
        <v>47</v>
      </c>
      <c r="C14" s="33" t="s">
        <v>244</v>
      </c>
      <c r="D14" s="131"/>
      <c r="E14" s="131"/>
      <c r="F14" s="144">
        <f>F101-F102</f>
        <v>0</v>
      </c>
      <c r="G14" s="144">
        <f>G101-G102</f>
        <v>0</v>
      </c>
      <c r="H14" s="144">
        <f>H101-H102</f>
        <v>0</v>
      </c>
      <c r="I14" s="144">
        <f>I101-I102</f>
        <v>0</v>
      </c>
      <c r="J14" s="144">
        <f>J101-J102</f>
        <v>0</v>
      </c>
      <c r="K14" s="131"/>
      <c r="L14" s="143"/>
    </row>
    <row r="15" spans="1:12" ht="15" customHeight="1" x14ac:dyDescent="0.2">
      <c r="A15" s="72">
        <f>ROW()</f>
        <v>15</v>
      </c>
      <c r="B15" s="16" t="s">
        <v>45</v>
      </c>
      <c r="C15" s="33" t="s">
        <v>140</v>
      </c>
      <c r="D15" s="131"/>
      <c r="E15" s="131"/>
      <c r="F15" s="144">
        <f>-F135</f>
        <v>0</v>
      </c>
      <c r="G15" s="144">
        <f>-G135</f>
        <v>0</v>
      </c>
      <c r="H15" s="144">
        <f>-H135</f>
        <v>0</v>
      </c>
      <c r="I15" s="144">
        <f>-I135</f>
        <v>0</v>
      </c>
      <c r="J15" s="144">
        <f>-J135</f>
        <v>0</v>
      </c>
      <c r="K15" s="131"/>
      <c r="L15" s="143"/>
    </row>
    <row r="16" spans="1:12" s="121" customFormat="1" ht="15" customHeight="1" x14ac:dyDescent="0.2">
      <c r="A16" s="72">
        <f>ROW()</f>
        <v>16</v>
      </c>
      <c r="B16" s="16" t="s">
        <v>47</v>
      </c>
      <c r="C16" s="33" t="s">
        <v>225</v>
      </c>
      <c r="D16" s="131"/>
      <c r="E16" s="131"/>
      <c r="F16" s="144">
        <f>F136</f>
        <v>0</v>
      </c>
      <c r="G16" s="144">
        <f t="shared" ref="G16:J16" si="0">G136</f>
        <v>0</v>
      </c>
      <c r="H16" s="144">
        <f t="shared" si="0"/>
        <v>0</v>
      </c>
      <c r="I16" s="144">
        <f t="shared" si="0"/>
        <v>0</v>
      </c>
      <c r="J16" s="144">
        <f t="shared" si="0"/>
        <v>0</v>
      </c>
      <c r="K16" s="131"/>
      <c r="L16" s="143"/>
    </row>
    <row r="17" spans="1:13" ht="15" customHeight="1" x14ac:dyDescent="0.2">
      <c r="A17" s="72">
        <f>ROW()</f>
        <v>17</v>
      </c>
      <c r="B17" s="16" t="s">
        <v>45</v>
      </c>
      <c r="C17" s="33" t="s">
        <v>72</v>
      </c>
      <c r="D17" s="131"/>
      <c r="E17" s="131"/>
      <c r="F17" s="144">
        <f>-F79</f>
        <v>0</v>
      </c>
      <c r="G17" s="144">
        <f>-G79</f>
        <v>0</v>
      </c>
      <c r="H17" s="144">
        <f>-H79</f>
        <v>0</v>
      </c>
      <c r="I17" s="144">
        <f>-I79</f>
        <v>0</v>
      </c>
      <c r="J17" s="144">
        <f>-J79</f>
        <v>0</v>
      </c>
      <c r="K17" s="131"/>
      <c r="L17" s="143"/>
    </row>
    <row r="18" spans="1:13" ht="15" customHeight="1" x14ac:dyDescent="0.2">
      <c r="A18" s="72">
        <f>ROW()</f>
        <v>18</v>
      </c>
      <c r="B18" s="16" t="s">
        <v>45</v>
      </c>
      <c r="C18" s="33" t="s">
        <v>157</v>
      </c>
      <c r="D18" s="131"/>
      <c r="E18" s="131"/>
      <c r="F18" s="144">
        <f>-F81</f>
        <v>0</v>
      </c>
      <c r="G18" s="144">
        <f>-G81</f>
        <v>0</v>
      </c>
      <c r="H18" s="144">
        <f>-H81</f>
        <v>0</v>
      </c>
      <c r="I18" s="144">
        <f>-I81</f>
        <v>0</v>
      </c>
      <c r="J18" s="144">
        <f>-J81</f>
        <v>0</v>
      </c>
      <c r="K18" s="131"/>
      <c r="L18" s="143"/>
    </row>
    <row r="19" spans="1:13" ht="15" customHeight="1" x14ac:dyDescent="0.2">
      <c r="A19" s="72">
        <f>ROW()</f>
        <v>19</v>
      </c>
      <c r="B19" s="105"/>
      <c r="C19" s="33"/>
      <c r="D19" s="131"/>
      <c r="E19" s="131"/>
      <c r="F19" s="131"/>
      <c r="G19" s="131"/>
      <c r="H19" s="131"/>
      <c r="I19" s="131"/>
      <c r="J19" s="131"/>
      <c r="K19" s="131"/>
      <c r="L19" s="143"/>
      <c r="M19" s="177"/>
    </row>
    <row r="20" spans="1:13" ht="15" customHeight="1" x14ac:dyDescent="0.2">
      <c r="A20" s="72">
        <f>ROW()</f>
        <v>20</v>
      </c>
      <c r="B20" s="131"/>
      <c r="C20" s="33" t="s">
        <v>173</v>
      </c>
      <c r="D20" s="131"/>
      <c r="E20" s="131"/>
      <c r="F20" s="131"/>
      <c r="G20" s="131"/>
      <c r="H20" s="131"/>
      <c r="I20" s="131"/>
      <c r="J20" s="131"/>
      <c r="K20" s="144" t="e">
        <f>J138</f>
        <v>#REF!</v>
      </c>
      <c r="L20" s="143"/>
    </row>
    <row r="21" spans="1:13" ht="15" customHeight="1" thickBot="1" x14ac:dyDescent="0.25">
      <c r="A21" s="72">
        <f>ROW()</f>
        <v>21</v>
      </c>
      <c r="B21" s="131"/>
      <c r="C21" s="33" t="s">
        <v>146</v>
      </c>
      <c r="D21" s="131"/>
      <c r="E21" s="131"/>
      <c r="F21" s="131"/>
      <c r="G21" s="131"/>
      <c r="H21" s="131"/>
      <c r="I21" s="131"/>
      <c r="J21" s="131"/>
      <c r="K21" s="144">
        <f>E42</f>
        <v>0</v>
      </c>
      <c r="L21" s="143"/>
    </row>
    <row r="22" spans="1:13" ht="15" customHeight="1" thickBot="1" x14ac:dyDescent="0.25">
      <c r="A22" s="72">
        <f>ROW()</f>
        <v>22</v>
      </c>
      <c r="B22" s="131"/>
      <c r="C22" s="126" t="s">
        <v>214</v>
      </c>
      <c r="D22" s="131"/>
      <c r="E22" s="131"/>
      <c r="F22" s="131"/>
      <c r="G22" s="131"/>
      <c r="H22" s="131"/>
      <c r="I22" s="131"/>
      <c r="J22" s="131"/>
      <c r="K22" s="145" t="e">
        <f>K20-K21</f>
        <v>#REF!</v>
      </c>
      <c r="L22" s="143"/>
    </row>
    <row r="23" spans="1:13" ht="15" customHeight="1" x14ac:dyDescent="0.2">
      <c r="A23" s="72">
        <f>ROW()</f>
        <v>23</v>
      </c>
      <c r="B23" s="131"/>
      <c r="C23" s="126"/>
      <c r="D23" s="131"/>
      <c r="E23" s="131"/>
      <c r="F23" s="131"/>
      <c r="G23" s="131"/>
      <c r="H23" s="131"/>
      <c r="I23" s="131"/>
      <c r="J23" s="131"/>
      <c r="K23" s="131"/>
      <c r="L23" s="143"/>
    </row>
    <row r="24" spans="1:13" ht="15" customHeight="1" x14ac:dyDescent="0.2">
      <c r="A24" s="72">
        <f>ROW()</f>
        <v>24</v>
      </c>
      <c r="B24" s="131"/>
      <c r="C24" s="33" t="s">
        <v>216</v>
      </c>
      <c r="D24" s="131"/>
      <c r="E24" s="144">
        <f>-E12</f>
        <v>0</v>
      </c>
      <c r="F24" s="113">
        <f>SUM(F14:F18)</f>
        <v>0</v>
      </c>
      <c r="G24" s="113">
        <f>SUM(G14:G18)</f>
        <v>0</v>
      </c>
      <c r="H24" s="113">
        <f>SUM(H14:H18)</f>
        <v>0</v>
      </c>
      <c r="I24" s="113">
        <f>SUM(I14:I18)</f>
        <v>0</v>
      </c>
      <c r="J24" s="113">
        <f>SUM(J14:J18)</f>
        <v>0</v>
      </c>
      <c r="K24" s="144" t="e">
        <f>K22</f>
        <v>#REF!</v>
      </c>
      <c r="L24" s="143"/>
    </row>
    <row r="25" spans="1:13" ht="15" customHeight="1" thickBot="1" x14ac:dyDescent="0.25">
      <c r="A25" s="72">
        <f>ROW()</f>
        <v>25</v>
      </c>
      <c r="B25" s="131"/>
      <c r="C25" s="33"/>
      <c r="D25" s="131"/>
      <c r="E25" s="131"/>
      <c r="F25" s="120"/>
      <c r="G25" s="120"/>
      <c r="H25" s="120"/>
      <c r="I25" s="120"/>
      <c r="J25" s="120"/>
      <c r="K25" s="120"/>
      <c r="L25" s="143"/>
    </row>
    <row r="26" spans="1:13" ht="15.6" customHeight="1" thickBot="1" x14ac:dyDescent="0.25">
      <c r="A26" s="72">
        <f>ROW()</f>
        <v>26</v>
      </c>
      <c r="B26" s="175" t="s">
        <v>246</v>
      </c>
      <c r="C26" s="126" t="str">
        <f>"Post-tax IRR as at "&amp;TEXT(E9,"dd mmmm yyy")</f>
        <v>Post-tax IRR as at 01 April 2012</v>
      </c>
      <c r="D26" s="131"/>
      <c r="E26" s="114" t="str">
        <f>IFERROR("",XIRR(E24:K24,E9:K9))</f>
        <v/>
      </c>
      <c r="F26" s="131"/>
      <c r="G26" s="131"/>
      <c r="H26" s="131"/>
      <c r="I26" s="131"/>
      <c r="J26" s="131"/>
      <c r="K26" s="131"/>
      <c r="L26" s="143"/>
    </row>
    <row r="27" spans="1:13" ht="26.45" customHeight="1" x14ac:dyDescent="0.25">
      <c r="A27" s="72">
        <f>ROW()</f>
        <v>27</v>
      </c>
      <c r="B27" s="130" t="s">
        <v>177</v>
      </c>
      <c r="C27" s="126"/>
      <c r="D27" s="131"/>
      <c r="E27" s="131"/>
      <c r="F27" s="131"/>
      <c r="G27" s="131"/>
      <c r="H27" s="131"/>
      <c r="I27" s="131"/>
      <c r="J27" s="131"/>
      <c r="K27" s="131"/>
      <c r="L27" s="143"/>
    </row>
    <row r="28" spans="1:13" ht="82.15" customHeight="1" x14ac:dyDescent="0.2">
      <c r="A28" s="72">
        <f>ROW()</f>
        <v>28</v>
      </c>
      <c r="B28" s="131"/>
      <c r="C28" s="33"/>
      <c r="D28" s="131"/>
      <c r="E28" s="32" t="s">
        <v>158</v>
      </c>
      <c r="F28" s="32" t="s">
        <v>159</v>
      </c>
      <c r="G28" s="32" t="s">
        <v>228</v>
      </c>
      <c r="H28" s="131"/>
      <c r="I28" s="284" t="s">
        <v>161</v>
      </c>
      <c r="J28" s="284"/>
      <c r="K28" s="284"/>
      <c r="L28" s="143"/>
    </row>
    <row r="29" spans="1:13" ht="15" customHeight="1" x14ac:dyDescent="0.2">
      <c r="A29" s="72">
        <f>ROW()</f>
        <v>29</v>
      </c>
      <c r="B29" s="131"/>
      <c r="C29" s="33" t="s">
        <v>226</v>
      </c>
      <c r="D29" s="131"/>
      <c r="E29" s="146"/>
      <c r="F29" s="146"/>
      <c r="G29" s="144">
        <f>E29+F29</f>
        <v>0</v>
      </c>
      <c r="H29" s="131"/>
      <c r="I29" s="133"/>
      <c r="J29" s="134"/>
      <c r="K29" s="135"/>
      <c r="L29" s="143"/>
    </row>
    <row r="30" spans="1:13" ht="15" customHeight="1" x14ac:dyDescent="0.2">
      <c r="A30" s="72">
        <f>ROW()</f>
        <v>30</v>
      </c>
      <c r="B30" s="131"/>
      <c r="C30" s="33" t="s">
        <v>217</v>
      </c>
      <c r="D30" s="131"/>
      <c r="E30" s="146"/>
      <c r="F30" s="146"/>
      <c r="G30" s="144">
        <f t="shared" ref="G30:G31" si="1">E30+F30</f>
        <v>0</v>
      </c>
      <c r="H30" s="131"/>
      <c r="I30" s="133"/>
      <c r="J30" s="134"/>
      <c r="K30" s="135"/>
      <c r="L30" s="143"/>
    </row>
    <row r="31" spans="1:13" ht="15" customHeight="1" thickBot="1" x14ac:dyDescent="0.25">
      <c r="A31" s="72">
        <f>ROW()</f>
        <v>31</v>
      </c>
      <c r="B31" s="131"/>
      <c r="C31" s="33" t="s">
        <v>170</v>
      </c>
      <c r="D31" s="131"/>
      <c r="E31" s="146"/>
      <c r="F31" s="146"/>
      <c r="G31" s="144">
        <f t="shared" si="1"/>
        <v>0</v>
      </c>
      <c r="H31" s="131"/>
      <c r="I31" s="133"/>
      <c r="J31" s="134"/>
      <c r="K31" s="135"/>
      <c r="L31" s="143"/>
    </row>
    <row r="32" spans="1:13" ht="15" customHeight="1" thickBot="1" x14ac:dyDescent="0.25">
      <c r="A32" s="72">
        <f>ROW()</f>
        <v>32</v>
      </c>
      <c r="B32" s="131"/>
      <c r="C32" s="126" t="s">
        <v>130</v>
      </c>
      <c r="D32" s="131"/>
      <c r="E32" s="112">
        <f t="shared" ref="E32:F32" si="2">SUM(E29:E31)</f>
        <v>0</v>
      </c>
      <c r="F32" s="112">
        <f t="shared" si="2"/>
        <v>0</v>
      </c>
      <c r="G32" s="112">
        <f>SUM(G29:G31)</f>
        <v>0</v>
      </c>
      <c r="H32" s="131"/>
      <c r="I32" s="131"/>
      <c r="J32" s="131"/>
      <c r="K32" s="131"/>
      <c r="L32" s="143"/>
    </row>
    <row r="33" spans="1:12" s="121" customFormat="1" ht="23.45" customHeight="1" x14ac:dyDescent="0.2">
      <c r="A33" s="72">
        <f>ROW()</f>
        <v>33</v>
      </c>
      <c r="B33" s="131"/>
      <c r="C33" s="202" t="s">
        <v>266</v>
      </c>
      <c r="D33" s="131"/>
      <c r="E33" s="131"/>
      <c r="F33" s="131"/>
      <c r="G33" s="131"/>
      <c r="H33" s="131"/>
      <c r="I33" s="131"/>
      <c r="J33" s="131"/>
      <c r="K33" s="131"/>
      <c r="L33" s="143"/>
    </row>
    <row r="34" spans="1:12" s="121" customFormat="1" ht="15" customHeight="1" x14ac:dyDescent="0.2">
      <c r="A34" s="72">
        <f>ROW()</f>
        <v>34</v>
      </c>
      <c r="B34" s="131"/>
      <c r="C34" s="258"/>
      <c r="D34" s="259"/>
      <c r="E34" s="259"/>
      <c r="F34" s="259"/>
      <c r="G34" s="259"/>
      <c r="H34" s="259"/>
      <c r="I34" s="259"/>
      <c r="J34" s="259"/>
      <c r="K34" s="260"/>
      <c r="L34" s="143"/>
    </row>
    <row r="35" spans="1:12" s="121" customFormat="1" ht="15" customHeight="1" x14ac:dyDescent="0.2">
      <c r="A35" s="72">
        <f>ROW()</f>
        <v>35</v>
      </c>
      <c r="B35" s="131"/>
      <c r="C35" s="261"/>
      <c r="D35" s="262"/>
      <c r="E35" s="262"/>
      <c r="F35" s="262"/>
      <c r="G35" s="262"/>
      <c r="H35" s="262"/>
      <c r="I35" s="262"/>
      <c r="J35" s="262"/>
      <c r="K35" s="263"/>
      <c r="L35" s="143"/>
    </row>
    <row r="36" spans="1:12" s="121" customFormat="1" ht="15" customHeight="1" x14ac:dyDescent="0.2">
      <c r="A36" s="72">
        <f>ROW()</f>
        <v>36</v>
      </c>
      <c r="B36" s="131"/>
      <c r="C36" s="264"/>
      <c r="D36" s="265"/>
      <c r="E36" s="265"/>
      <c r="F36" s="265"/>
      <c r="G36" s="265"/>
      <c r="H36" s="265"/>
      <c r="I36" s="265"/>
      <c r="J36" s="265"/>
      <c r="K36" s="266"/>
      <c r="L36" s="143"/>
    </row>
    <row r="37" spans="1:12" ht="34.15" customHeight="1" x14ac:dyDescent="0.25">
      <c r="A37" s="72">
        <f>ROW()</f>
        <v>37</v>
      </c>
      <c r="B37" s="130" t="s">
        <v>178</v>
      </c>
      <c r="C37" s="126"/>
      <c r="D37" s="131"/>
      <c r="E37" s="131"/>
      <c r="F37" s="131"/>
      <c r="G37" s="284" t="s">
        <v>161</v>
      </c>
      <c r="H37" s="284"/>
      <c r="I37" s="284"/>
      <c r="J37" s="131"/>
      <c r="K37" s="131"/>
      <c r="L37" s="143"/>
    </row>
    <row r="38" spans="1:12" ht="15" customHeight="1" x14ac:dyDescent="0.2">
      <c r="A38" s="72">
        <f>ROW()</f>
        <v>38</v>
      </c>
      <c r="B38" s="131"/>
      <c r="C38" s="146" t="s">
        <v>160</v>
      </c>
      <c r="D38" s="131"/>
      <c r="E38" s="146"/>
      <c r="F38" s="131"/>
      <c r="G38" s="133"/>
      <c r="H38" s="134"/>
      <c r="I38" s="135"/>
      <c r="J38" s="131"/>
      <c r="K38" s="131"/>
      <c r="L38" s="143"/>
    </row>
    <row r="39" spans="1:12" ht="15" customHeight="1" x14ac:dyDescent="0.2">
      <c r="A39" s="72">
        <f>ROW()</f>
        <v>39</v>
      </c>
      <c r="B39" s="131"/>
      <c r="C39" s="146" t="s">
        <v>160</v>
      </c>
      <c r="D39" s="131"/>
      <c r="E39" s="146"/>
      <c r="F39" s="131"/>
      <c r="G39" s="133"/>
      <c r="H39" s="134"/>
      <c r="I39" s="135"/>
      <c r="J39" s="131"/>
      <c r="K39" s="131"/>
      <c r="L39" s="143"/>
    </row>
    <row r="40" spans="1:12" ht="15" customHeight="1" x14ac:dyDescent="0.2">
      <c r="A40" s="72">
        <f>ROW()</f>
        <v>40</v>
      </c>
      <c r="B40" s="131"/>
      <c r="C40" s="146" t="s">
        <v>160</v>
      </c>
      <c r="D40" s="131"/>
      <c r="E40" s="146"/>
      <c r="F40" s="131"/>
      <c r="G40" s="133"/>
      <c r="H40" s="134"/>
      <c r="I40" s="135"/>
      <c r="J40" s="131"/>
      <c r="K40" s="131"/>
      <c r="L40" s="143"/>
    </row>
    <row r="41" spans="1:12" ht="15" customHeight="1" thickBot="1" x14ac:dyDescent="0.25">
      <c r="A41" s="72">
        <f>ROW()</f>
        <v>41</v>
      </c>
      <c r="B41" s="131"/>
      <c r="C41" s="146" t="s">
        <v>160</v>
      </c>
      <c r="D41" s="131"/>
      <c r="E41" s="146"/>
      <c r="F41" s="131"/>
      <c r="G41" s="133"/>
      <c r="H41" s="134"/>
      <c r="I41" s="135"/>
      <c r="J41" s="131"/>
      <c r="K41" s="131"/>
      <c r="L41" s="143"/>
    </row>
    <row r="42" spans="1:12" ht="15" customHeight="1" thickBot="1" x14ac:dyDescent="0.25">
      <c r="A42" s="72">
        <f>ROW()</f>
        <v>42</v>
      </c>
      <c r="B42" s="131"/>
      <c r="C42" s="126" t="s">
        <v>147</v>
      </c>
      <c r="D42" s="131"/>
      <c r="E42" s="112">
        <f>SUM(E38:E41)</f>
        <v>0</v>
      </c>
      <c r="F42" s="131"/>
      <c r="G42" s="131"/>
      <c r="H42" s="131"/>
      <c r="I42" s="131"/>
      <c r="J42" s="131"/>
      <c r="K42" s="131"/>
      <c r="L42" s="143"/>
    </row>
    <row r="43" spans="1:12" ht="30" customHeight="1" x14ac:dyDescent="0.2">
      <c r="A43" s="72">
        <f>ROW()</f>
        <v>43</v>
      </c>
      <c r="B43" s="131"/>
      <c r="C43" s="285" t="s">
        <v>273</v>
      </c>
      <c r="D43" s="286"/>
      <c r="E43" s="286"/>
      <c r="F43" s="286"/>
      <c r="G43" s="286"/>
      <c r="H43" s="286"/>
      <c r="I43" s="286"/>
      <c r="J43" s="286"/>
      <c r="K43" s="286"/>
      <c r="L43" s="143"/>
    </row>
    <row r="44" spans="1:12" ht="15" customHeight="1" x14ac:dyDescent="0.2">
      <c r="A44" s="72">
        <f>ROW()</f>
        <v>44</v>
      </c>
      <c r="B44" s="131"/>
      <c r="C44" s="258"/>
      <c r="D44" s="259"/>
      <c r="E44" s="259"/>
      <c r="F44" s="259"/>
      <c r="G44" s="259"/>
      <c r="H44" s="259"/>
      <c r="I44" s="259"/>
      <c r="J44" s="259"/>
      <c r="K44" s="260"/>
      <c r="L44" s="143"/>
    </row>
    <row r="45" spans="1:12" ht="15" customHeight="1" x14ac:dyDescent="0.2">
      <c r="A45" s="72">
        <f>ROW()</f>
        <v>45</v>
      </c>
      <c r="B45" s="131"/>
      <c r="C45" s="261"/>
      <c r="D45" s="262"/>
      <c r="E45" s="262"/>
      <c r="F45" s="262"/>
      <c r="G45" s="262"/>
      <c r="H45" s="262"/>
      <c r="I45" s="262"/>
      <c r="J45" s="262"/>
      <c r="K45" s="263"/>
      <c r="L45" s="143"/>
    </row>
    <row r="46" spans="1:12" ht="15" customHeight="1" x14ac:dyDescent="0.2">
      <c r="A46" s="72">
        <f>ROW()</f>
        <v>46</v>
      </c>
      <c r="B46" s="131"/>
      <c r="C46" s="264"/>
      <c r="D46" s="265"/>
      <c r="E46" s="265"/>
      <c r="F46" s="265"/>
      <c r="G46" s="265"/>
      <c r="H46" s="265"/>
      <c r="I46" s="265"/>
      <c r="J46" s="265"/>
      <c r="K46" s="266"/>
      <c r="L46" s="143"/>
    </row>
    <row r="47" spans="1:12" ht="23.45" customHeight="1" x14ac:dyDescent="0.25">
      <c r="A47" s="72">
        <f>ROW()</f>
        <v>47</v>
      </c>
      <c r="B47" s="130" t="s">
        <v>179</v>
      </c>
      <c r="C47" s="126"/>
      <c r="D47" s="131"/>
      <c r="E47" s="131"/>
      <c r="F47" s="131"/>
      <c r="G47" s="131"/>
      <c r="H47" s="131"/>
      <c r="I47" s="131"/>
      <c r="J47" s="131"/>
      <c r="K47" s="131"/>
      <c r="L47" s="143"/>
    </row>
    <row r="48" spans="1:12" ht="15" customHeight="1" x14ac:dyDescent="0.2">
      <c r="A48" s="72">
        <f>ROW()</f>
        <v>48</v>
      </c>
      <c r="B48" s="131"/>
      <c r="C48" s="126"/>
      <c r="D48" s="131"/>
      <c r="E48" s="131"/>
      <c r="F48" s="131"/>
      <c r="G48" s="131"/>
      <c r="H48" s="131"/>
      <c r="I48" s="131"/>
      <c r="J48" s="131"/>
      <c r="K48" s="131"/>
      <c r="L48" s="143"/>
    </row>
    <row r="49" spans="1:34" ht="15" customHeight="1" x14ac:dyDescent="0.2">
      <c r="A49" s="72">
        <f>ROW()</f>
        <v>49</v>
      </c>
      <c r="B49" s="131"/>
      <c r="C49" s="126" t="s">
        <v>103</v>
      </c>
      <c r="D49" s="131"/>
      <c r="E49" s="147">
        <f>IF(ISNUMBER('Pricing CoverSheet'!$C$14),'Pricing CoverSheet'!$C$14,"")</f>
        <v>40633</v>
      </c>
      <c r="F49" s="131"/>
      <c r="G49" s="131"/>
      <c r="H49" s="131"/>
      <c r="I49" s="131"/>
      <c r="J49" s="131"/>
      <c r="K49" s="131"/>
      <c r="L49" s="143"/>
    </row>
    <row r="50" spans="1:34" ht="15" customHeight="1" x14ac:dyDescent="0.2">
      <c r="A50" s="72">
        <f>ROW()</f>
        <v>50</v>
      </c>
      <c r="B50" s="131"/>
      <c r="C50" s="126" t="s">
        <v>227</v>
      </c>
      <c r="D50" s="131"/>
      <c r="E50" s="53">
        <v>41000</v>
      </c>
      <c r="F50" s="131"/>
      <c r="G50" s="131"/>
      <c r="H50" s="131"/>
      <c r="I50" s="131"/>
      <c r="J50" s="131"/>
      <c r="K50" s="131"/>
      <c r="L50" s="143"/>
    </row>
    <row r="51" spans="1:34" ht="25.5" x14ac:dyDescent="0.2">
      <c r="A51" s="72">
        <f>ROW()</f>
        <v>51</v>
      </c>
      <c r="B51" s="131"/>
      <c r="C51" s="126"/>
      <c r="D51" s="131"/>
      <c r="E51" s="111" t="s">
        <v>133</v>
      </c>
      <c r="F51" s="111" t="s">
        <v>132</v>
      </c>
      <c r="G51" s="131"/>
      <c r="H51" s="131"/>
      <c r="I51" s="131"/>
      <c r="J51" s="131"/>
      <c r="K51" s="131"/>
      <c r="L51" s="143"/>
    </row>
    <row r="52" spans="1:34" ht="15" customHeight="1" x14ac:dyDescent="0.2">
      <c r="A52" s="72">
        <f>ROW()</f>
        <v>52</v>
      </c>
      <c r="B52" s="131"/>
      <c r="C52" s="126" t="s">
        <v>134</v>
      </c>
      <c r="D52" s="131"/>
      <c r="E52" s="125"/>
      <c r="F52" s="125">
        <v>183</v>
      </c>
      <c r="G52" s="131"/>
      <c r="H52" s="131"/>
      <c r="I52" s="131"/>
      <c r="J52" s="131"/>
      <c r="K52" s="131"/>
      <c r="L52" s="143"/>
    </row>
    <row r="53" spans="1:34" ht="30" customHeight="1" x14ac:dyDescent="0.2">
      <c r="A53" s="72">
        <f>ROW()</f>
        <v>53</v>
      </c>
      <c r="B53" s="131"/>
      <c r="C53" s="129" t="s">
        <v>171</v>
      </c>
      <c r="D53" s="131"/>
      <c r="E53" s="131"/>
      <c r="F53" s="131"/>
      <c r="G53" s="131"/>
      <c r="H53" s="131"/>
      <c r="I53" s="131"/>
      <c r="J53" s="131"/>
      <c r="K53" s="131"/>
      <c r="L53" s="143"/>
    </row>
    <row r="54" spans="1:34" ht="58.15" customHeight="1" x14ac:dyDescent="0.2">
      <c r="A54" s="72">
        <f>ROW()</f>
        <v>54</v>
      </c>
      <c r="B54" s="131"/>
      <c r="C54" s="274"/>
      <c r="D54" s="275"/>
      <c r="E54" s="275"/>
      <c r="F54" s="275"/>
      <c r="G54" s="275"/>
      <c r="H54" s="275"/>
      <c r="I54" s="275"/>
      <c r="J54" s="275"/>
      <c r="K54" s="276"/>
      <c r="L54" s="143"/>
    </row>
    <row r="55" spans="1:34" ht="15" customHeight="1" x14ac:dyDescent="0.2">
      <c r="A55" s="73">
        <f>ROW()</f>
        <v>55</v>
      </c>
      <c r="B55" s="115"/>
      <c r="C55" s="116"/>
      <c r="D55" s="115"/>
      <c r="E55" s="115"/>
      <c r="F55" s="115"/>
      <c r="G55" s="115"/>
      <c r="H55" s="115"/>
      <c r="I55" s="115"/>
      <c r="J55" s="115"/>
      <c r="K55" s="115"/>
      <c r="L55" s="148" t="s">
        <v>79</v>
      </c>
    </row>
    <row r="56" spans="1:34" ht="15" customHeight="1" x14ac:dyDescent="0.2">
      <c r="A56" s="72"/>
      <c r="B56" s="131"/>
      <c r="C56" s="126"/>
      <c r="D56" s="131"/>
      <c r="E56" s="131"/>
      <c r="F56" s="131"/>
      <c r="G56" s="131"/>
      <c r="H56" s="131"/>
      <c r="I56" s="131"/>
      <c r="J56" s="131"/>
      <c r="K56" s="131"/>
      <c r="L56" s="143"/>
    </row>
    <row r="57" spans="1:34" s="3" customFormat="1" ht="12.75" customHeight="1" x14ac:dyDescent="0.2">
      <c r="A57" s="136"/>
      <c r="B57" s="137"/>
      <c r="C57" s="137"/>
      <c r="D57" s="137"/>
      <c r="E57" s="137"/>
      <c r="F57" s="137"/>
      <c r="G57" s="137"/>
      <c r="H57" s="137"/>
      <c r="I57" s="137"/>
      <c r="J57" s="137"/>
      <c r="K57" s="137"/>
      <c r="L57" s="138"/>
      <c r="M57"/>
      <c r="N57"/>
      <c r="O57"/>
      <c r="P57"/>
      <c r="Q57"/>
      <c r="R57"/>
      <c r="S57"/>
    </row>
    <row r="58" spans="1:34" s="3" customFormat="1" ht="16.5" customHeight="1" x14ac:dyDescent="0.25">
      <c r="A58" s="139"/>
      <c r="B58" s="30"/>
      <c r="C58" s="30"/>
      <c r="D58" s="30"/>
      <c r="E58" s="30"/>
      <c r="F58" s="30"/>
      <c r="G58" s="30"/>
      <c r="H58" s="59" t="s">
        <v>41</v>
      </c>
      <c r="I58" s="268"/>
      <c r="J58" s="269"/>
      <c r="K58" s="270"/>
      <c r="L58" s="68"/>
      <c r="M58"/>
      <c r="N58"/>
      <c r="O58"/>
      <c r="P58"/>
      <c r="Q58"/>
      <c r="R58"/>
      <c r="S58"/>
    </row>
    <row r="59" spans="1:34" s="3" customFormat="1" ht="16.5" customHeight="1" x14ac:dyDescent="0.25">
      <c r="A59" s="139"/>
      <c r="B59" s="30"/>
      <c r="C59" s="30"/>
      <c r="D59" s="30"/>
      <c r="E59" s="30"/>
      <c r="F59" s="30"/>
      <c r="G59" s="30"/>
      <c r="H59" s="59" t="s">
        <v>73</v>
      </c>
      <c r="I59" s="271"/>
      <c r="J59" s="272"/>
      <c r="K59" s="273"/>
      <c r="L59" s="68"/>
      <c r="M59"/>
      <c r="N59"/>
      <c r="O59"/>
      <c r="P59"/>
      <c r="Q59"/>
      <c r="R59"/>
      <c r="S59"/>
    </row>
    <row r="60" spans="1:34" s="3" customFormat="1" ht="20.25" customHeight="1" x14ac:dyDescent="0.25">
      <c r="A60" s="149" t="s">
        <v>180</v>
      </c>
      <c r="B60" s="10"/>
      <c r="C60" s="10"/>
      <c r="D60" s="10"/>
      <c r="E60" s="10"/>
      <c r="F60" s="10"/>
      <c r="G60" s="10"/>
      <c r="H60" s="10"/>
      <c r="I60" s="10"/>
      <c r="J60" s="10"/>
      <c r="K60" s="10"/>
      <c r="L60" s="68"/>
      <c r="M60"/>
      <c r="N60"/>
      <c r="O60"/>
      <c r="P60"/>
      <c r="Q60"/>
      <c r="R60"/>
      <c r="S60"/>
    </row>
    <row r="61" spans="1:34" s="3" customFormat="1" ht="12.75" customHeight="1" x14ac:dyDescent="0.2">
      <c r="A61" s="71" t="s">
        <v>87</v>
      </c>
      <c r="B61" s="12" t="s">
        <v>136</v>
      </c>
      <c r="C61" s="30"/>
      <c r="D61" s="30"/>
      <c r="E61" s="30"/>
      <c r="F61" s="30"/>
      <c r="G61" s="30"/>
      <c r="H61" s="30"/>
      <c r="I61" s="30"/>
      <c r="J61" s="30"/>
      <c r="K61" s="30"/>
      <c r="L61" s="69"/>
      <c r="M61"/>
      <c r="N61"/>
      <c r="O61"/>
      <c r="P61"/>
      <c r="Q61"/>
      <c r="R61"/>
      <c r="S61"/>
      <c r="T61"/>
      <c r="U61"/>
      <c r="V61"/>
      <c r="W61"/>
      <c r="X61"/>
      <c r="Y61"/>
      <c r="Z61"/>
      <c r="AA61"/>
      <c r="AB61"/>
      <c r="AC61"/>
      <c r="AD61"/>
      <c r="AE61"/>
      <c r="AF61"/>
      <c r="AG61"/>
      <c r="AH61"/>
    </row>
    <row r="62" spans="1:34" ht="24.95" customHeight="1" x14ac:dyDescent="0.25">
      <c r="A62" s="72">
        <f>ROW()</f>
        <v>62</v>
      </c>
      <c r="B62" s="130" t="s">
        <v>181</v>
      </c>
      <c r="C62" s="131"/>
      <c r="D62" s="131"/>
      <c r="E62" s="131"/>
      <c r="F62" s="131"/>
      <c r="G62" s="131"/>
      <c r="H62" s="131"/>
      <c r="I62" s="131"/>
      <c r="J62" s="131"/>
      <c r="K62" s="131"/>
      <c r="L62" s="143"/>
    </row>
    <row r="63" spans="1:34" ht="30" customHeight="1" x14ac:dyDescent="0.2">
      <c r="A63" s="72">
        <f>ROW()</f>
        <v>63</v>
      </c>
      <c r="B63" s="124"/>
      <c r="C63" s="129" t="s">
        <v>46</v>
      </c>
      <c r="D63" s="131"/>
      <c r="E63" s="131"/>
      <c r="F63" s="131"/>
      <c r="G63" s="131"/>
      <c r="H63" s="131"/>
      <c r="I63" s="131"/>
      <c r="J63" s="131"/>
      <c r="K63" s="131"/>
      <c r="L63" s="143"/>
    </row>
    <row r="64" spans="1:34" ht="15" customHeight="1" x14ac:dyDescent="0.2">
      <c r="A64" s="72">
        <f>ROW()</f>
        <v>64</v>
      </c>
      <c r="B64" s="124"/>
      <c r="C64" s="267"/>
      <c r="D64" s="267"/>
      <c r="E64" s="267"/>
      <c r="F64" s="267"/>
      <c r="G64" s="267"/>
      <c r="H64" s="267"/>
      <c r="I64" s="267"/>
      <c r="J64" s="267"/>
      <c r="K64" s="131"/>
      <c r="L64" s="143"/>
    </row>
    <row r="65" spans="1:12" ht="15" customHeight="1" x14ac:dyDescent="0.2">
      <c r="A65" s="72">
        <f>ROW()</f>
        <v>65</v>
      </c>
      <c r="B65" s="124"/>
      <c r="C65" s="267"/>
      <c r="D65" s="267"/>
      <c r="E65" s="267"/>
      <c r="F65" s="267"/>
      <c r="G65" s="267"/>
      <c r="H65" s="267"/>
      <c r="I65" s="267"/>
      <c r="J65" s="267"/>
      <c r="K65" s="131"/>
      <c r="L65" s="143"/>
    </row>
    <row r="66" spans="1:12" ht="15" customHeight="1" x14ac:dyDescent="0.2">
      <c r="A66" s="72">
        <f>ROW()</f>
        <v>66</v>
      </c>
      <c r="B66" s="124"/>
      <c r="C66" s="267"/>
      <c r="D66" s="267"/>
      <c r="E66" s="267"/>
      <c r="F66" s="267"/>
      <c r="G66" s="267"/>
      <c r="H66" s="267"/>
      <c r="I66" s="267"/>
      <c r="J66" s="267"/>
      <c r="K66" s="131"/>
      <c r="L66" s="143"/>
    </row>
    <row r="67" spans="1:12" ht="15" customHeight="1" x14ac:dyDescent="0.2">
      <c r="A67" s="72">
        <f>ROW()</f>
        <v>67</v>
      </c>
      <c r="B67" s="124"/>
      <c r="C67" s="267"/>
      <c r="D67" s="267"/>
      <c r="E67" s="267"/>
      <c r="F67" s="267"/>
      <c r="G67" s="267"/>
      <c r="H67" s="267"/>
      <c r="I67" s="267"/>
      <c r="J67" s="267"/>
      <c r="K67" s="131"/>
      <c r="L67" s="143"/>
    </row>
    <row r="68" spans="1:12" ht="15" customHeight="1" x14ac:dyDescent="0.2">
      <c r="A68" s="72">
        <f>ROW()</f>
        <v>68</v>
      </c>
      <c r="B68" s="124"/>
      <c r="C68" s="267"/>
      <c r="D68" s="267"/>
      <c r="E68" s="267"/>
      <c r="F68" s="267"/>
      <c r="G68" s="267"/>
      <c r="H68" s="267"/>
      <c r="I68" s="267"/>
      <c r="J68" s="267"/>
      <c r="K68" s="131"/>
      <c r="L68" s="143"/>
    </row>
    <row r="69" spans="1:12" ht="15" customHeight="1" x14ac:dyDescent="0.2">
      <c r="A69" s="72">
        <f>ROW()</f>
        <v>69</v>
      </c>
      <c r="B69" s="124"/>
      <c r="C69" s="267"/>
      <c r="D69" s="267"/>
      <c r="E69" s="267"/>
      <c r="F69" s="267"/>
      <c r="G69" s="267"/>
      <c r="H69" s="267"/>
      <c r="I69" s="267"/>
      <c r="J69" s="267"/>
      <c r="K69" s="131"/>
      <c r="L69" s="143"/>
    </row>
    <row r="70" spans="1:12" ht="15" customHeight="1" x14ac:dyDescent="0.2">
      <c r="A70" s="72">
        <f>ROW()</f>
        <v>70</v>
      </c>
      <c r="B70" s="124"/>
      <c r="C70" s="267"/>
      <c r="D70" s="267"/>
      <c r="E70" s="267"/>
      <c r="F70" s="267"/>
      <c r="G70" s="267"/>
      <c r="H70" s="267"/>
      <c r="I70" s="267"/>
      <c r="J70" s="267"/>
      <c r="K70" s="131"/>
      <c r="L70" s="143"/>
    </row>
    <row r="71" spans="1:12" ht="15" customHeight="1" x14ac:dyDescent="0.2">
      <c r="A71" s="72">
        <f>ROW()</f>
        <v>71</v>
      </c>
      <c r="B71" s="124"/>
      <c r="C71" s="267"/>
      <c r="D71" s="267"/>
      <c r="E71" s="267"/>
      <c r="F71" s="267"/>
      <c r="G71" s="267"/>
      <c r="H71" s="267"/>
      <c r="I71" s="267"/>
      <c r="J71" s="267"/>
      <c r="K71" s="131"/>
      <c r="L71" s="143"/>
    </row>
    <row r="72" spans="1:12" ht="60" customHeight="1" x14ac:dyDescent="0.2">
      <c r="A72" s="72">
        <f>ROW()</f>
        <v>72</v>
      </c>
      <c r="B72" s="124"/>
      <c r="C72" s="129" t="s">
        <v>44</v>
      </c>
      <c r="D72" s="124"/>
      <c r="E72" s="124"/>
      <c r="F72" s="24" t="s">
        <v>16</v>
      </c>
      <c r="G72" s="24" t="s">
        <v>17</v>
      </c>
      <c r="H72" s="24" t="s">
        <v>18</v>
      </c>
      <c r="I72" s="24" t="s">
        <v>19</v>
      </c>
      <c r="J72" s="24" t="s">
        <v>20</v>
      </c>
      <c r="K72" s="131"/>
      <c r="L72" s="143"/>
    </row>
    <row r="73" spans="1:12" x14ac:dyDescent="0.2">
      <c r="A73" s="72">
        <f>ROW()</f>
        <v>73</v>
      </c>
      <c r="B73" s="124"/>
      <c r="C73" s="129"/>
      <c r="D73" s="124"/>
      <c r="E73" s="124"/>
      <c r="F73" s="32">
        <f>IF(ISNUMBER('Pricing CoverSheet'!$C$12),DATE(YEAR('Pricing CoverSheet'!$C$12),MONTH('Pricing CoverSheet'!$C$12),DAY('Pricing CoverSheet'!$C$12)),"")</f>
        <v>41364</v>
      </c>
      <c r="G73" s="32">
        <f>IF(ISNUMBER('Pricing CoverSheet'!$C$12),DATE(YEAR('Pricing CoverSheet'!$C$12)+1,MONTH('Pricing CoverSheet'!$C$12),DAY('Pricing CoverSheet'!$C$12)),"")</f>
        <v>41729</v>
      </c>
      <c r="H73" s="32">
        <f>IF(ISNUMBER('Pricing CoverSheet'!$C$12),DATE(YEAR('Pricing CoverSheet'!$C$12)+2,MONTH('Pricing CoverSheet'!$C$12),DAY('Pricing CoverSheet'!$C$12)),"")</f>
        <v>42094</v>
      </c>
      <c r="I73" s="32">
        <f>IF(ISNUMBER('Pricing CoverSheet'!$C$12),DATE(YEAR('Pricing CoverSheet'!$C$12)+3,MONTH('Pricing CoverSheet'!$C$12),DAY('Pricing CoverSheet'!$C$12)),"")</f>
        <v>42460</v>
      </c>
      <c r="J73" s="32">
        <f>IF(ISNUMBER('Pricing CoverSheet'!$C$12),DATE(YEAR('Pricing CoverSheet'!$C$12)+4,MONTH('Pricing CoverSheet'!$C$12),DAY('Pricing CoverSheet'!$C$12)),"")</f>
        <v>42825</v>
      </c>
      <c r="K73" s="131"/>
      <c r="L73" s="143"/>
    </row>
    <row r="74" spans="1:12" x14ac:dyDescent="0.2">
      <c r="A74" s="72">
        <f>ROW()</f>
        <v>74</v>
      </c>
      <c r="B74" s="124"/>
      <c r="C74" s="126" t="s">
        <v>269</v>
      </c>
      <c r="D74" s="124"/>
      <c r="E74" s="124"/>
      <c r="F74" s="125"/>
      <c r="G74" s="125"/>
      <c r="H74" s="125"/>
      <c r="I74" s="125"/>
      <c r="J74" s="125"/>
      <c r="K74" s="131"/>
      <c r="L74" s="143"/>
    </row>
    <row r="75" spans="1:12" x14ac:dyDescent="0.2">
      <c r="A75" s="72">
        <f>ROW()</f>
        <v>75</v>
      </c>
      <c r="B75" s="16" t="s">
        <v>47</v>
      </c>
      <c r="C75" s="126" t="s">
        <v>219</v>
      </c>
      <c r="D75" s="124"/>
      <c r="E75" s="124"/>
      <c r="F75" s="125"/>
      <c r="G75" s="125"/>
      <c r="H75" s="125"/>
      <c r="I75" s="125"/>
      <c r="J75" s="125"/>
      <c r="K75" s="131"/>
      <c r="L75" s="143"/>
    </row>
    <row r="76" spans="1:12" x14ac:dyDescent="0.2">
      <c r="A76" s="72">
        <f>ROW()</f>
        <v>76</v>
      </c>
      <c r="B76" s="16" t="s">
        <v>47</v>
      </c>
      <c r="C76" s="126" t="s">
        <v>218</v>
      </c>
      <c r="D76" s="124"/>
      <c r="E76" s="124"/>
      <c r="F76" s="125"/>
      <c r="G76" s="125"/>
      <c r="H76" s="125"/>
      <c r="I76" s="125"/>
      <c r="J76" s="125"/>
      <c r="K76" s="131"/>
      <c r="L76" s="143"/>
    </row>
    <row r="77" spans="1:12" x14ac:dyDescent="0.2">
      <c r="A77" s="72">
        <f>ROW()</f>
        <v>77</v>
      </c>
      <c r="B77" s="124"/>
      <c r="C77" s="19" t="s">
        <v>270</v>
      </c>
      <c r="D77" s="124"/>
      <c r="E77" s="124"/>
      <c r="F77" s="17">
        <f>SUM(F74:F76)</f>
        <v>0</v>
      </c>
      <c r="G77" s="17">
        <f>SUM(G74:G76)</f>
        <v>0</v>
      </c>
      <c r="H77" s="17">
        <f>SUM(H74:H76)</f>
        <v>0</v>
      </c>
      <c r="I77" s="17">
        <f>SUM(I74:I76)</f>
        <v>0</v>
      </c>
      <c r="J77" s="17">
        <f>SUM(J74:J76)</f>
        <v>0</v>
      </c>
      <c r="K77" s="131"/>
      <c r="L77" s="143"/>
    </row>
    <row r="78" spans="1:12" x14ac:dyDescent="0.2">
      <c r="A78" s="72">
        <f>ROW()</f>
        <v>78</v>
      </c>
      <c r="B78" s="124"/>
      <c r="C78" s="129"/>
      <c r="D78" s="124"/>
      <c r="E78" s="124"/>
      <c r="F78" s="32"/>
      <c r="G78" s="32"/>
      <c r="H78" s="32"/>
      <c r="I78" s="32"/>
      <c r="J78" s="32"/>
      <c r="K78" s="131"/>
      <c r="L78" s="143"/>
    </row>
    <row r="79" spans="1:12" x14ac:dyDescent="0.2">
      <c r="A79" s="72">
        <f>ROW()</f>
        <v>79</v>
      </c>
      <c r="B79" s="16" t="s">
        <v>45</v>
      </c>
      <c r="C79" s="126" t="s">
        <v>72</v>
      </c>
      <c r="D79" s="124"/>
      <c r="E79" s="124"/>
      <c r="F79" s="17">
        <f>F263</f>
        <v>0</v>
      </c>
      <c r="G79" s="17">
        <f>G263</f>
        <v>0</v>
      </c>
      <c r="H79" s="17">
        <f>H263</f>
        <v>0</v>
      </c>
      <c r="I79" s="17">
        <f>I263</f>
        <v>0</v>
      </c>
      <c r="J79" s="17">
        <f>J263</f>
        <v>0</v>
      </c>
      <c r="K79" s="131"/>
      <c r="L79" s="143"/>
    </row>
    <row r="80" spans="1:12" x14ac:dyDescent="0.2">
      <c r="A80" s="72">
        <f>ROW()</f>
        <v>80</v>
      </c>
      <c r="B80" s="16" t="s">
        <v>45</v>
      </c>
      <c r="C80" s="126" t="s">
        <v>27</v>
      </c>
      <c r="D80" s="124"/>
      <c r="E80" s="124"/>
      <c r="F80" s="17">
        <f>F133</f>
        <v>0</v>
      </c>
      <c r="G80" s="17">
        <f>G133</f>
        <v>0</v>
      </c>
      <c r="H80" s="17">
        <f>H133</f>
        <v>0</v>
      </c>
      <c r="I80" s="17">
        <f>I133</f>
        <v>0</v>
      </c>
      <c r="J80" s="17">
        <f>J133</f>
        <v>0</v>
      </c>
      <c r="K80" s="131"/>
      <c r="L80" s="143"/>
    </row>
    <row r="81" spans="1:32" x14ac:dyDescent="0.2">
      <c r="A81" s="72">
        <f>ROW()</f>
        <v>81</v>
      </c>
      <c r="B81" s="16" t="s">
        <v>45</v>
      </c>
      <c r="C81" s="126" t="s">
        <v>157</v>
      </c>
      <c r="D81" s="124"/>
      <c r="E81" s="124"/>
      <c r="F81" s="125"/>
      <c r="G81" s="125"/>
      <c r="H81" s="125"/>
      <c r="I81" s="125"/>
      <c r="J81" s="125"/>
      <c r="K81" s="131"/>
      <c r="L81" s="143"/>
    </row>
    <row r="82" spans="1:32" x14ac:dyDescent="0.2">
      <c r="A82" s="72">
        <f>ROW()</f>
        <v>82</v>
      </c>
      <c r="B82" s="16" t="s">
        <v>47</v>
      </c>
      <c r="C82" s="126" t="s">
        <v>28</v>
      </c>
      <c r="D82" s="124"/>
      <c r="E82" s="124"/>
      <c r="F82" s="17" t="e">
        <f>-F134</f>
        <v>#REF!</v>
      </c>
      <c r="G82" s="17" t="e">
        <f>-G134</f>
        <v>#REF!</v>
      </c>
      <c r="H82" s="17" t="e">
        <f>-H134</f>
        <v>#REF!</v>
      </c>
      <c r="I82" s="17" t="e">
        <f>-I134</f>
        <v>#REF!</v>
      </c>
      <c r="J82" s="17" t="e">
        <f>-J134</f>
        <v>#REF!</v>
      </c>
      <c r="K82" s="131"/>
      <c r="L82" s="143"/>
    </row>
    <row r="83" spans="1:32" x14ac:dyDescent="0.2">
      <c r="A83" s="72">
        <f>ROW()</f>
        <v>83</v>
      </c>
      <c r="B83" s="124"/>
      <c r="C83" s="129"/>
      <c r="D83" s="124"/>
      <c r="E83" s="124"/>
      <c r="F83" s="32"/>
      <c r="G83" s="32"/>
      <c r="H83" s="32"/>
      <c r="I83" s="32"/>
      <c r="J83" s="32"/>
      <c r="K83" s="131"/>
      <c r="L83" s="143"/>
    </row>
    <row r="84" spans="1:32" x14ac:dyDescent="0.2">
      <c r="A84" s="72">
        <f>ROW()</f>
        <v>84</v>
      </c>
      <c r="B84" s="124"/>
      <c r="C84" s="118" t="s">
        <v>143</v>
      </c>
      <c r="D84" s="124"/>
      <c r="E84" s="124"/>
      <c r="F84" s="17" t="e">
        <f>F77-F79-F80-F81+F82</f>
        <v>#REF!</v>
      </c>
      <c r="G84" s="17" t="e">
        <f>G77-G79-G80-G81+G82</f>
        <v>#REF!</v>
      </c>
      <c r="H84" s="17" t="e">
        <f>H77-H79-H80-H81+H82</f>
        <v>#REF!</v>
      </c>
      <c r="I84" s="17" t="e">
        <f>I77-I79-I80-I81+I82</f>
        <v>#REF!</v>
      </c>
      <c r="J84" s="17" t="e">
        <f>J77-J79-J80-J81+J82</f>
        <v>#REF!</v>
      </c>
      <c r="K84" s="131"/>
      <c r="L84" s="143"/>
    </row>
    <row r="85" spans="1:32" x14ac:dyDescent="0.2">
      <c r="A85" s="72">
        <f>ROW()</f>
        <v>85</v>
      </c>
      <c r="B85" s="124"/>
      <c r="C85" s="129"/>
      <c r="D85" s="124"/>
      <c r="E85" s="124"/>
      <c r="F85" s="32"/>
      <c r="G85" s="32"/>
      <c r="H85" s="32"/>
      <c r="I85" s="32"/>
      <c r="J85" s="32"/>
      <c r="K85" s="131"/>
      <c r="L85" s="143"/>
    </row>
    <row r="86" spans="1:32" x14ac:dyDescent="0.2">
      <c r="A86" s="72">
        <f>ROW()</f>
        <v>86</v>
      </c>
      <c r="B86" s="124"/>
      <c r="C86" s="129"/>
      <c r="D86" s="124"/>
      <c r="E86" s="124"/>
      <c r="F86" s="32"/>
      <c r="G86" s="32"/>
      <c r="H86" s="32"/>
      <c r="I86" s="32"/>
      <c r="J86" s="32"/>
      <c r="K86" s="131"/>
      <c r="L86" s="143"/>
    </row>
    <row r="87" spans="1:32" x14ac:dyDescent="0.2">
      <c r="A87" s="72">
        <f>ROW()</f>
        <v>87</v>
      </c>
      <c r="B87" s="124"/>
      <c r="C87" s="118" t="s">
        <v>144</v>
      </c>
      <c r="D87" s="124"/>
      <c r="E87" s="124"/>
      <c r="F87" s="17">
        <f>F132+0.5*(F135-F136)</f>
        <v>0</v>
      </c>
      <c r="G87" s="17" t="e">
        <f>G132+0.5*(G135-G136)</f>
        <v>#REF!</v>
      </c>
      <c r="H87" s="17" t="e">
        <f>H132+0.5*(H135-H136)</f>
        <v>#REF!</v>
      </c>
      <c r="I87" s="17" t="e">
        <f>I132+0.5*(I135-I136)</f>
        <v>#REF!</v>
      </c>
      <c r="J87" s="17" t="e">
        <f>J132+0.5*(J135-J136)</f>
        <v>#REF!</v>
      </c>
      <c r="K87" s="131"/>
      <c r="L87" s="143"/>
    </row>
    <row r="88" spans="1:32" x14ac:dyDescent="0.2">
      <c r="A88" s="72">
        <f>ROW()</f>
        <v>88</v>
      </c>
      <c r="B88" s="124"/>
      <c r="C88" s="129"/>
      <c r="D88" s="124"/>
      <c r="E88" s="124"/>
      <c r="F88" s="32"/>
      <c r="G88" s="32"/>
      <c r="H88" s="32"/>
      <c r="I88" s="32"/>
      <c r="J88" s="32"/>
      <c r="K88" s="131"/>
      <c r="L88" s="143"/>
    </row>
    <row r="89" spans="1:32" x14ac:dyDescent="0.2">
      <c r="A89" s="72">
        <f>ROW()</f>
        <v>89</v>
      </c>
      <c r="B89" s="124"/>
      <c r="C89" s="118" t="s">
        <v>145</v>
      </c>
      <c r="D89" s="124"/>
      <c r="E89" s="124"/>
      <c r="F89" s="119" t="str">
        <f>IFERROR("",F84/F87)</f>
        <v/>
      </c>
      <c r="G89" s="119" t="str">
        <f t="shared" ref="G89:J89" si="3">IFERROR("",G84/G87)</f>
        <v/>
      </c>
      <c r="H89" s="119" t="str">
        <f t="shared" si="3"/>
        <v/>
      </c>
      <c r="I89" s="119" t="str">
        <f t="shared" si="3"/>
        <v/>
      </c>
      <c r="J89" s="119" t="str">
        <f t="shared" si="3"/>
        <v/>
      </c>
      <c r="K89" s="131"/>
      <c r="L89" s="143"/>
    </row>
    <row r="90" spans="1:32" x14ac:dyDescent="0.2">
      <c r="A90" s="72">
        <f>ROW()</f>
        <v>90</v>
      </c>
      <c r="B90" s="124"/>
      <c r="C90" s="129"/>
      <c r="D90" s="124"/>
      <c r="E90" s="124"/>
      <c r="F90" s="32"/>
      <c r="G90" s="32"/>
      <c r="H90" s="32"/>
      <c r="I90" s="32"/>
      <c r="J90" s="32"/>
      <c r="K90" s="131"/>
      <c r="L90" s="143"/>
    </row>
    <row r="91" spans="1:32" ht="13.5" thickBot="1" x14ac:dyDescent="0.25">
      <c r="A91" s="72">
        <f>ROW()</f>
        <v>91</v>
      </c>
      <c r="B91" s="124"/>
      <c r="C91" s="33" t="s">
        <v>26</v>
      </c>
      <c r="D91" s="124"/>
      <c r="E91" s="124"/>
      <c r="F91" s="45"/>
      <c r="G91" s="32"/>
      <c r="H91" s="32"/>
      <c r="I91" s="32"/>
      <c r="J91" s="32"/>
      <c r="K91" s="131"/>
      <c r="L91" s="143"/>
    </row>
    <row r="92" spans="1:32" s="121" customFormat="1" ht="13.5" thickBot="1" x14ac:dyDescent="0.25">
      <c r="A92" s="72">
        <f>ROW()</f>
        <v>92</v>
      </c>
      <c r="B92" s="124"/>
      <c r="C92" s="33" t="s">
        <v>172</v>
      </c>
      <c r="D92" s="124"/>
      <c r="E92" s="124"/>
      <c r="F92" s="190"/>
      <c r="G92" s="32"/>
      <c r="H92" s="32"/>
      <c r="I92" s="32"/>
      <c r="J92" s="32"/>
      <c r="K92" s="131"/>
      <c r="L92" s="143"/>
    </row>
    <row r="93" spans="1:32" s="121" customFormat="1" x14ac:dyDescent="0.2">
      <c r="A93" s="72">
        <f>ROW()</f>
        <v>93</v>
      </c>
      <c r="B93" s="124"/>
      <c r="C93" s="203" t="s">
        <v>229</v>
      </c>
      <c r="D93" s="124"/>
      <c r="E93" s="124"/>
      <c r="F93" s="45"/>
      <c r="G93" s="32"/>
      <c r="H93" s="32"/>
      <c r="I93" s="32"/>
      <c r="J93" s="32"/>
      <c r="K93" s="131"/>
      <c r="L93" s="143"/>
    </row>
    <row r="94" spans="1:32" s="121" customFormat="1" x14ac:dyDescent="0.2">
      <c r="A94" s="72">
        <f>ROW()</f>
        <v>94</v>
      </c>
      <c r="B94" s="124"/>
      <c r="C94" s="203" t="s">
        <v>230</v>
      </c>
      <c r="D94" s="124"/>
      <c r="E94" s="124"/>
      <c r="F94" s="45"/>
      <c r="G94" s="32"/>
      <c r="H94" s="32"/>
      <c r="I94" s="32"/>
      <c r="J94" s="32"/>
      <c r="K94" s="131"/>
      <c r="L94" s="143"/>
    </row>
    <row r="95" spans="1:32" s="121" customFormat="1" x14ac:dyDescent="0.2">
      <c r="A95" s="72">
        <f>ROW()</f>
        <v>95</v>
      </c>
      <c r="B95" s="124"/>
      <c r="C95" s="33"/>
      <c r="D95" s="124"/>
      <c r="E95" s="124"/>
      <c r="F95" s="124"/>
      <c r="G95" s="124"/>
      <c r="H95" s="32"/>
      <c r="I95" s="32"/>
      <c r="J95" s="32"/>
      <c r="K95" s="131"/>
      <c r="L95" s="143"/>
    </row>
    <row r="96" spans="1:32" s="121" customFormat="1" ht="42" customHeight="1" x14ac:dyDescent="0.2">
      <c r="A96" s="72">
        <f>ROW()</f>
        <v>96</v>
      </c>
      <c r="B96" s="124"/>
      <c r="C96" s="287" t="s">
        <v>267</v>
      </c>
      <c r="D96" s="288"/>
      <c r="E96" s="288"/>
      <c r="F96" s="288"/>
      <c r="G96" s="288"/>
      <c r="H96" s="288"/>
      <c r="I96" s="288"/>
      <c r="J96" s="288"/>
      <c r="K96" s="226"/>
      <c r="L96" s="226"/>
      <c r="M96" s="206"/>
      <c r="N96" s="206"/>
      <c r="O96" s="206"/>
      <c r="P96" s="206"/>
      <c r="Q96" s="206"/>
      <c r="R96" s="206"/>
      <c r="S96" s="206"/>
      <c r="T96" s="206"/>
      <c r="U96" s="206"/>
      <c r="V96" s="206"/>
      <c r="W96" s="206"/>
      <c r="X96" s="206"/>
      <c r="Y96" s="206"/>
      <c r="Z96" s="206"/>
      <c r="AA96" s="206"/>
      <c r="AB96" s="206"/>
      <c r="AC96" s="206"/>
      <c r="AD96" s="206"/>
      <c r="AE96" s="206"/>
      <c r="AF96" s="206"/>
    </row>
    <row r="97" spans="1:12" s="121" customFormat="1" x14ac:dyDescent="0.2">
      <c r="A97" s="72">
        <f>ROW()</f>
        <v>97</v>
      </c>
      <c r="B97" s="124"/>
      <c r="C97" s="207"/>
      <c r="D97" s="208"/>
      <c r="E97" s="208"/>
      <c r="F97" s="208"/>
      <c r="G97" s="208"/>
      <c r="H97" s="208"/>
      <c r="I97" s="208"/>
      <c r="J97" s="209"/>
      <c r="K97" s="131"/>
      <c r="L97" s="143"/>
    </row>
    <row r="98" spans="1:12" s="121" customFormat="1" x14ac:dyDescent="0.2">
      <c r="A98" s="72">
        <f>ROW()</f>
        <v>98</v>
      </c>
      <c r="B98" s="124"/>
      <c r="C98" s="210"/>
      <c r="D98" s="211"/>
      <c r="E98" s="211"/>
      <c r="F98" s="211"/>
      <c r="G98" s="211"/>
      <c r="H98" s="211"/>
      <c r="I98" s="211"/>
      <c r="J98" s="212"/>
      <c r="K98" s="131"/>
      <c r="L98" s="143"/>
    </row>
    <row r="99" spans="1:12" s="121" customFormat="1" x14ac:dyDescent="0.2">
      <c r="A99" s="72">
        <f>ROW()</f>
        <v>99</v>
      </c>
      <c r="B99" s="124"/>
      <c r="C99" s="213"/>
      <c r="D99" s="214"/>
      <c r="E99" s="214"/>
      <c r="F99" s="214"/>
      <c r="G99" s="214"/>
      <c r="H99" s="214"/>
      <c r="I99" s="214"/>
      <c r="J99" s="215"/>
      <c r="K99" s="131"/>
      <c r="L99" s="143"/>
    </row>
    <row r="100" spans="1:12" ht="30" customHeight="1" x14ac:dyDescent="0.2">
      <c r="A100" s="72">
        <f>ROW()</f>
        <v>100</v>
      </c>
      <c r="B100" s="124"/>
      <c r="C100" s="129" t="s">
        <v>156</v>
      </c>
      <c r="D100" s="124"/>
      <c r="E100" s="124"/>
      <c r="F100" s="124"/>
      <c r="G100" s="124"/>
      <c r="H100" s="124"/>
      <c r="I100" s="124"/>
      <c r="J100" s="124"/>
      <c r="K100" s="131"/>
      <c r="L100" s="143"/>
    </row>
    <row r="101" spans="1:12" ht="15" customHeight="1" x14ac:dyDescent="0.2">
      <c r="A101" s="72">
        <f>ROW()</f>
        <v>101</v>
      </c>
      <c r="B101" s="124"/>
      <c r="C101" s="19" t="s">
        <v>271</v>
      </c>
      <c r="D101" s="124"/>
      <c r="E101" s="124"/>
      <c r="F101" s="17">
        <f>F77</f>
        <v>0</v>
      </c>
      <c r="G101" s="17">
        <f t="shared" ref="G101:J101" si="4">G77</f>
        <v>0</v>
      </c>
      <c r="H101" s="17">
        <f t="shared" si="4"/>
        <v>0</v>
      </c>
      <c r="I101" s="17">
        <f t="shared" si="4"/>
        <v>0</v>
      </c>
      <c r="J101" s="17">
        <f t="shared" si="4"/>
        <v>0</v>
      </c>
      <c r="K101" s="131"/>
      <c r="L101" s="143"/>
    </row>
    <row r="102" spans="1:12" ht="15" customHeight="1" thickBot="1" x14ac:dyDescent="0.25">
      <c r="A102" s="72">
        <f>ROW()</f>
        <v>102</v>
      </c>
      <c r="B102" s="124"/>
      <c r="C102" s="126" t="s">
        <v>248</v>
      </c>
      <c r="D102" s="124"/>
      <c r="E102" s="124"/>
      <c r="F102" s="125"/>
      <c r="G102" s="125"/>
      <c r="H102" s="125"/>
      <c r="I102" s="125"/>
      <c r="J102" s="125"/>
      <c r="K102" s="131"/>
      <c r="L102" s="143"/>
    </row>
    <row r="103" spans="1:12" ht="15" customHeight="1" thickBot="1" x14ac:dyDescent="0.25">
      <c r="A103" s="72">
        <f>ROW()</f>
        <v>103</v>
      </c>
      <c r="B103" s="124"/>
      <c r="C103" s="19" t="s">
        <v>272</v>
      </c>
      <c r="D103" s="124"/>
      <c r="E103" s="124"/>
      <c r="F103" s="145">
        <f>F101+F102</f>
        <v>0</v>
      </c>
      <c r="G103" s="145">
        <f>G101+G102</f>
        <v>0</v>
      </c>
      <c r="H103" s="145">
        <f>H101+H102</f>
        <v>0</v>
      </c>
      <c r="I103" s="145">
        <f>I101+I102</f>
        <v>0</v>
      </c>
      <c r="J103" s="145">
        <f>J101+J102</f>
        <v>0</v>
      </c>
      <c r="K103" s="131"/>
      <c r="L103" s="143"/>
    </row>
    <row r="104" spans="1:12" ht="30" customHeight="1" x14ac:dyDescent="0.2">
      <c r="A104" s="72">
        <f>ROW()</f>
        <v>104</v>
      </c>
      <c r="B104" s="124"/>
      <c r="C104" s="129" t="s">
        <v>48</v>
      </c>
      <c r="D104" s="128"/>
      <c r="E104" s="124"/>
      <c r="F104" s="124"/>
      <c r="G104" s="124"/>
      <c r="H104" s="124"/>
      <c r="I104" s="124"/>
      <c r="J104" s="124"/>
      <c r="K104" s="131"/>
      <c r="L104" s="143"/>
    </row>
    <row r="105" spans="1:12" ht="15" customHeight="1" x14ac:dyDescent="0.2">
      <c r="A105" s="72">
        <f>ROW()</f>
        <v>105</v>
      </c>
      <c r="B105" s="124"/>
      <c r="C105" s="267"/>
      <c r="D105" s="267"/>
      <c r="E105" s="267"/>
      <c r="F105" s="267"/>
      <c r="G105" s="267"/>
      <c r="H105" s="267"/>
      <c r="I105" s="267"/>
      <c r="J105" s="267"/>
      <c r="K105" s="131"/>
      <c r="L105" s="143"/>
    </row>
    <row r="106" spans="1:12" ht="15" customHeight="1" x14ac:dyDescent="0.2">
      <c r="A106" s="72">
        <f>ROW()</f>
        <v>106</v>
      </c>
      <c r="B106" s="124"/>
      <c r="C106" s="267"/>
      <c r="D106" s="267"/>
      <c r="E106" s="267"/>
      <c r="F106" s="267"/>
      <c r="G106" s="267"/>
      <c r="H106" s="267"/>
      <c r="I106" s="267"/>
      <c r="J106" s="267"/>
      <c r="K106" s="131"/>
      <c r="L106" s="143"/>
    </row>
    <row r="107" spans="1:12" ht="15" customHeight="1" x14ac:dyDescent="0.2">
      <c r="A107" s="72">
        <f>ROW()</f>
        <v>107</v>
      </c>
      <c r="B107" s="124"/>
      <c r="C107" s="267"/>
      <c r="D107" s="267"/>
      <c r="E107" s="267"/>
      <c r="F107" s="267"/>
      <c r="G107" s="267"/>
      <c r="H107" s="267"/>
      <c r="I107" s="267"/>
      <c r="J107" s="267"/>
      <c r="K107" s="131"/>
      <c r="L107" s="143"/>
    </row>
    <row r="108" spans="1:12" ht="15" customHeight="1" x14ac:dyDescent="0.2">
      <c r="A108" s="72">
        <f>ROW()</f>
        <v>108</v>
      </c>
      <c r="B108" s="124"/>
      <c r="C108" s="267"/>
      <c r="D108" s="267"/>
      <c r="E108" s="267"/>
      <c r="F108" s="267"/>
      <c r="G108" s="267"/>
      <c r="H108" s="267"/>
      <c r="I108" s="267"/>
      <c r="J108" s="267"/>
      <c r="K108" s="131"/>
      <c r="L108" s="143"/>
    </row>
    <row r="109" spans="1:12" ht="15" customHeight="1" x14ac:dyDescent="0.2">
      <c r="A109" s="72">
        <f>ROW()</f>
        <v>109</v>
      </c>
      <c r="B109" s="124"/>
      <c r="C109" s="267"/>
      <c r="D109" s="267"/>
      <c r="E109" s="267"/>
      <c r="F109" s="267"/>
      <c r="G109" s="267"/>
      <c r="H109" s="267"/>
      <c r="I109" s="267"/>
      <c r="J109" s="267"/>
      <c r="K109" s="131"/>
      <c r="L109" s="143"/>
    </row>
    <row r="110" spans="1:12" ht="15" customHeight="1" x14ac:dyDescent="0.2">
      <c r="A110" s="72">
        <f>ROW()</f>
        <v>110</v>
      </c>
      <c r="B110" s="124"/>
      <c r="C110" s="267"/>
      <c r="D110" s="267"/>
      <c r="E110" s="267"/>
      <c r="F110" s="267"/>
      <c r="G110" s="267"/>
      <c r="H110" s="267"/>
      <c r="I110" s="267"/>
      <c r="J110" s="267"/>
      <c r="K110" s="131"/>
      <c r="L110" s="143"/>
    </row>
    <row r="111" spans="1:12" ht="15" customHeight="1" x14ac:dyDescent="0.2">
      <c r="A111" s="72">
        <f>ROW()</f>
        <v>111</v>
      </c>
      <c r="B111" s="124"/>
      <c r="C111" s="267"/>
      <c r="D111" s="267"/>
      <c r="E111" s="267"/>
      <c r="F111" s="267"/>
      <c r="G111" s="267"/>
      <c r="H111" s="267"/>
      <c r="I111" s="267"/>
      <c r="J111" s="267"/>
      <c r="K111" s="131"/>
      <c r="L111" s="143"/>
    </row>
    <row r="112" spans="1:12" ht="15" customHeight="1" x14ac:dyDescent="0.2">
      <c r="A112" s="72">
        <f>ROW()</f>
        <v>112</v>
      </c>
      <c r="B112" s="124"/>
      <c r="C112" s="267"/>
      <c r="D112" s="267"/>
      <c r="E112" s="267"/>
      <c r="F112" s="267"/>
      <c r="G112" s="267"/>
      <c r="H112" s="267"/>
      <c r="I112" s="267"/>
      <c r="J112" s="267"/>
      <c r="K112" s="131"/>
      <c r="L112" s="143"/>
    </row>
    <row r="113" spans="1:34" ht="12.75" customHeight="1" x14ac:dyDescent="0.2">
      <c r="A113" s="73">
        <f>ROW()</f>
        <v>113</v>
      </c>
      <c r="B113" s="115"/>
      <c r="C113" s="115"/>
      <c r="D113" s="115"/>
      <c r="E113" s="115"/>
      <c r="F113" s="115"/>
      <c r="G113" s="115"/>
      <c r="H113" s="115"/>
      <c r="I113" s="115"/>
      <c r="J113" s="115"/>
      <c r="K113" s="150"/>
      <c r="L113" s="148" t="s">
        <v>80</v>
      </c>
    </row>
    <row r="114" spans="1:34" ht="12.75" customHeight="1" x14ac:dyDescent="0.2">
      <c r="J114"/>
      <c r="K114" s="5"/>
      <c r="L114"/>
    </row>
    <row r="115" spans="1:34" s="3" customFormat="1" ht="12.75" customHeight="1" x14ac:dyDescent="0.2">
      <c r="A115" s="136"/>
      <c r="B115" s="137"/>
      <c r="C115" s="137"/>
      <c r="D115" s="137"/>
      <c r="E115" s="137"/>
      <c r="F115" s="137"/>
      <c r="G115" s="137"/>
      <c r="H115" s="137"/>
      <c r="I115" s="137"/>
      <c r="J115" s="137"/>
      <c r="K115" s="138"/>
      <c r="L115"/>
      <c r="M115"/>
      <c r="N115"/>
      <c r="O115"/>
      <c r="P115"/>
      <c r="Q115"/>
      <c r="R115"/>
      <c r="S115"/>
    </row>
    <row r="116" spans="1:34" s="3" customFormat="1" ht="16.5" customHeight="1" x14ac:dyDescent="0.25">
      <c r="A116" s="139"/>
      <c r="B116" s="30"/>
      <c r="C116" s="30"/>
      <c r="D116" s="30"/>
      <c r="E116" s="30"/>
      <c r="F116" s="30"/>
      <c r="G116" s="59" t="s">
        <v>41</v>
      </c>
      <c r="H116" s="255"/>
      <c r="I116" s="255"/>
      <c r="J116" s="255"/>
      <c r="K116" s="68"/>
      <c r="L116"/>
      <c r="M116"/>
      <c r="N116"/>
      <c r="O116"/>
      <c r="P116"/>
      <c r="Q116"/>
      <c r="R116"/>
      <c r="S116"/>
    </row>
    <row r="117" spans="1:34" s="3" customFormat="1" ht="16.5" customHeight="1" x14ac:dyDescent="0.25">
      <c r="A117" s="139"/>
      <c r="B117" s="30"/>
      <c r="C117" s="30"/>
      <c r="D117" s="30"/>
      <c r="E117" s="30"/>
      <c r="F117" s="30"/>
      <c r="G117" s="59" t="s">
        <v>73</v>
      </c>
      <c r="H117" s="254"/>
      <c r="I117" s="254"/>
      <c r="J117" s="254"/>
      <c r="K117" s="68"/>
      <c r="L117"/>
      <c r="M117"/>
      <c r="N117"/>
      <c r="O117"/>
      <c r="P117"/>
      <c r="Q117"/>
      <c r="R117"/>
      <c r="S117"/>
    </row>
    <row r="118" spans="1:34" s="3" customFormat="1" ht="20.25" customHeight="1" x14ac:dyDescent="0.25">
      <c r="A118" s="149" t="s">
        <v>182</v>
      </c>
      <c r="B118" s="10"/>
      <c r="C118" s="10"/>
      <c r="D118" s="10"/>
      <c r="E118" s="10"/>
      <c r="F118" s="10"/>
      <c r="G118" s="10"/>
      <c r="H118" s="10"/>
      <c r="I118" s="10"/>
      <c r="J118" s="10"/>
      <c r="K118" s="68"/>
      <c r="L118"/>
      <c r="M118"/>
      <c r="N118"/>
      <c r="O118"/>
      <c r="P118"/>
      <c r="Q118"/>
      <c r="R118"/>
      <c r="S118"/>
    </row>
    <row r="119" spans="1:34" s="3" customFormat="1" ht="12.75" customHeight="1" x14ac:dyDescent="0.2">
      <c r="A119" s="71" t="s">
        <v>87</v>
      </c>
      <c r="B119" s="12" t="s">
        <v>136</v>
      </c>
      <c r="C119" s="30"/>
      <c r="D119" s="30"/>
      <c r="E119" s="30"/>
      <c r="F119" s="30"/>
      <c r="G119" s="30"/>
      <c r="H119" s="30"/>
      <c r="I119" s="30"/>
      <c r="J119" s="30"/>
      <c r="K119" s="69"/>
      <c r="L119"/>
      <c r="M119"/>
      <c r="N119"/>
      <c r="O119"/>
      <c r="P119"/>
      <c r="Q119"/>
      <c r="R119"/>
      <c r="S119"/>
      <c r="T119"/>
      <c r="U119"/>
      <c r="V119"/>
      <c r="W119"/>
      <c r="X119"/>
      <c r="Y119"/>
      <c r="Z119"/>
      <c r="AA119"/>
      <c r="AB119"/>
      <c r="AC119"/>
      <c r="AD119"/>
      <c r="AE119"/>
      <c r="AF119"/>
      <c r="AG119"/>
      <c r="AH119"/>
    </row>
    <row r="120" spans="1:34" s="121" customFormat="1" ht="30" customHeight="1" x14ac:dyDescent="0.25">
      <c r="A120" s="72">
        <f>ROW()</f>
        <v>120</v>
      </c>
      <c r="B120" s="130" t="s">
        <v>183</v>
      </c>
      <c r="C120" s="129"/>
      <c r="D120" s="131"/>
      <c r="E120" s="131"/>
      <c r="F120" s="131"/>
      <c r="G120" s="131"/>
      <c r="H120" s="131"/>
      <c r="I120" s="131"/>
      <c r="J120" s="131"/>
      <c r="K120" s="143"/>
    </row>
    <row r="121" spans="1:34" s="121" customFormat="1" ht="38.25" x14ac:dyDescent="0.2">
      <c r="A121" s="72">
        <f>ROW()</f>
        <v>121</v>
      </c>
      <c r="B121" s="124"/>
      <c r="C121" s="126"/>
      <c r="D121" s="131"/>
      <c r="E121" s="168" t="s">
        <v>251</v>
      </c>
      <c r="F121" s="24"/>
      <c r="G121" s="24"/>
      <c r="H121" s="24"/>
      <c r="I121" s="24"/>
      <c r="J121" s="24"/>
      <c r="K121" s="143"/>
    </row>
    <row r="122" spans="1:34" s="121" customFormat="1" x14ac:dyDescent="0.2">
      <c r="A122" s="164">
        <f>ROW()</f>
        <v>122</v>
      </c>
      <c r="B122" s="165"/>
      <c r="C122" s="173" t="str">
        <f>"Regulatory asset base from most recent public disclosure "&amp;TEXT(E49,"dd mmmm yyy")</f>
        <v>Regulatory asset base from most recent public disclosure 31 March 2011</v>
      </c>
      <c r="D122" s="166"/>
      <c r="E122" s="172"/>
      <c r="F122" s="169"/>
      <c r="G122" s="169"/>
      <c r="H122" s="169"/>
      <c r="I122" s="169"/>
      <c r="J122" s="169"/>
      <c r="K122" s="167"/>
    </row>
    <row r="123" spans="1:34" s="121" customFormat="1" x14ac:dyDescent="0.2">
      <c r="A123" s="164">
        <f>ROW()</f>
        <v>123</v>
      </c>
      <c r="B123" s="171" t="s">
        <v>45</v>
      </c>
      <c r="C123" s="170" t="s">
        <v>238</v>
      </c>
      <c r="D123" s="166"/>
      <c r="E123" s="172"/>
      <c r="F123" s="169"/>
      <c r="G123" s="169"/>
      <c r="H123" s="169"/>
      <c r="I123" s="169"/>
      <c r="J123" s="169"/>
      <c r="K123" s="167"/>
    </row>
    <row r="124" spans="1:34" s="121" customFormat="1" x14ac:dyDescent="0.2">
      <c r="A124" s="164">
        <f>ROW()</f>
        <v>124</v>
      </c>
      <c r="B124" s="171" t="s">
        <v>47</v>
      </c>
      <c r="C124" s="170" t="s">
        <v>239</v>
      </c>
      <c r="D124" s="166"/>
      <c r="E124" s="172"/>
      <c r="F124" s="169"/>
      <c r="G124" s="169"/>
      <c r="H124" s="169"/>
      <c r="I124" s="169"/>
      <c r="J124" s="169"/>
      <c r="K124" s="167"/>
    </row>
    <row r="125" spans="1:34" s="121" customFormat="1" x14ac:dyDescent="0.2">
      <c r="A125" s="164">
        <f>ROW()</f>
        <v>125</v>
      </c>
      <c r="B125" s="171" t="s">
        <v>47</v>
      </c>
      <c r="C125" s="170" t="s">
        <v>240</v>
      </c>
      <c r="D125" s="166"/>
      <c r="E125" s="172"/>
      <c r="F125" s="169"/>
      <c r="G125" s="169"/>
      <c r="H125" s="169"/>
      <c r="I125" s="169"/>
      <c r="J125" s="169"/>
      <c r="K125" s="167"/>
    </row>
    <row r="126" spans="1:34" s="121" customFormat="1" ht="13.5" thickBot="1" x14ac:dyDescent="0.25">
      <c r="A126" s="164">
        <f>ROW()</f>
        <v>126</v>
      </c>
      <c r="B126" s="171" t="s">
        <v>49</v>
      </c>
      <c r="C126" s="170" t="s">
        <v>241</v>
      </c>
      <c r="D126" s="166"/>
      <c r="E126" s="172"/>
      <c r="F126" s="169"/>
      <c r="G126" s="169"/>
      <c r="H126" s="169"/>
      <c r="I126" s="169"/>
      <c r="J126" s="169"/>
      <c r="K126" s="167"/>
    </row>
    <row r="127" spans="1:34" s="121" customFormat="1" ht="13.5" thickBot="1" x14ac:dyDescent="0.25">
      <c r="A127" s="72">
        <f>ROW()</f>
        <v>127</v>
      </c>
      <c r="B127" s="124"/>
      <c r="C127" s="126" t="s">
        <v>242</v>
      </c>
      <c r="D127" s="131"/>
      <c r="E127" s="26"/>
      <c r="F127" s="24"/>
      <c r="G127" s="24"/>
      <c r="H127" s="24"/>
      <c r="I127" s="24"/>
      <c r="J127" s="24"/>
      <c r="K127" s="143"/>
    </row>
    <row r="128" spans="1:34" s="121" customFormat="1" x14ac:dyDescent="0.2">
      <c r="A128" s="72">
        <f>ROW()</f>
        <v>128</v>
      </c>
      <c r="B128" s="124"/>
      <c r="C128" s="126"/>
      <c r="D128" s="131"/>
      <c r="E128" s="131"/>
      <c r="F128" s="24"/>
      <c r="G128" s="24"/>
      <c r="H128" s="24"/>
      <c r="I128" s="24"/>
      <c r="J128" s="24"/>
      <c r="K128" s="143"/>
    </row>
    <row r="129" spans="1:13" ht="39" customHeight="1" x14ac:dyDescent="0.2">
      <c r="A129" s="72">
        <f>ROW()</f>
        <v>129</v>
      </c>
      <c r="B129" s="124"/>
      <c r="C129" s="129" t="s">
        <v>44</v>
      </c>
      <c r="D129" s="131"/>
      <c r="E129" s="178" t="s">
        <v>16</v>
      </c>
      <c r="F129" s="24" t="s">
        <v>16</v>
      </c>
      <c r="G129" s="24" t="s">
        <v>17</v>
      </c>
      <c r="H129" s="24" t="s">
        <v>18</v>
      </c>
      <c r="I129" s="24" t="s">
        <v>19</v>
      </c>
      <c r="J129" s="24" t="s">
        <v>20</v>
      </c>
      <c r="K129" s="143"/>
      <c r="L129"/>
    </row>
    <row r="130" spans="1:13" x14ac:dyDescent="0.2">
      <c r="A130" s="72">
        <f>ROW()</f>
        <v>130</v>
      </c>
      <c r="B130" s="124"/>
      <c r="C130" s="31" t="str">
        <f>IF(ISNUMBER('Pricing CoverSheet'!$C$12),"for year ended","")</f>
        <v>for year ended</v>
      </c>
      <c r="D130" s="131"/>
      <c r="E130" s="179" t="s">
        <v>249</v>
      </c>
      <c r="F130" s="32">
        <f>IF(ISNUMBER('Pricing CoverSheet'!$C$12),DATE(YEAR('Pricing CoverSheet'!$C$12),MONTH('Pricing CoverSheet'!$C$12),DAY('Pricing CoverSheet'!$C$12)),"")</f>
        <v>41364</v>
      </c>
      <c r="G130" s="32">
        <f>IF(ISNUMBER('Pricing CoverSheet'!$C$12),DATE(YEAR('Pricing CoverSheet'!$C$12)+1,MONTH('Pricing CoverSheet'!$C$12),DAY('Pricing CoverSheet'!$C$12)),"")</f>
        <v>41729</v>
      </c>
      <c r="H130" s="32">
        <f>IF(ISNUMBER('Pricing CoverSheet'!$C$12),DATE(YEAR('Pricing CoverSheet'!$C$12)+2,MONTH('Pricing CoverSheet'!$C$12),DAY('Pricing CoverSheet'!$C$12)),"")</f>
        <v>42094</v>
      </c>
      <c r="I130" s="32">
        <f>IF(ISNUMBER('Pricing CoverSheet'!$C$12),DATE(YEAR('Pricing CoverSheet'!$C$12)+3,MONTH('Pricing CoverSheet'!$C$12),DAY('Pricing CoverSheet'!$C$12)),"")</f>
        <v>42460</v>
      </c>
      <c r="J130" s="32">
        <f>IF(ISNUMBER('Pricing CoverSheet'!$C$12),DATE(YEAR('Pricing CoverSheet'!$C$12)+4,MONTH('Pricing CoverSheet'!$C$12),DAY('Pricing CoverSheet'!$C$12)),"")</f>
        <v>42825</v>
      </c>
      <c r="K130" s="143"/>
      <c r="L130"/>
    </row>
    <row r="131" spans="1:13" ht="30" customHeight="1" x14ac:dyDescent="0.25">
      <c r="A131" s="72">
        <f>ROW()</f>
        <v>131</v>
      </c>
      <c r="B131" s="130" t="s">
        <v>184</v>
      </c>
      <c r="C131" s="129"/>
      <c r="D131" s="131"/>
      <c r="E131" s="180"/>
      <c r="F131" s="131"/>
      <c r="G131" s="131"/>
      <c r="H131" s="131"/>
      <c r="I131" s="131"/>
      <c r="J131" s="131"/>
      <c r="K131" s="143"/>
      <c r="L131"/>
    </row>
    <row r="132" spans="1:13" ht="15" customHeight="1" x14ac:dyDescent="0.2">
      <c r="A132" s="72">
        <f>ROW()</f>
        <v>132</v>
      </c>
      <c r="B132" s="124"/>
      <c r="C132" s="19" t="s">
        <v>74</v>
      </c>
      <c r="D132" s="131"/>
      <c r="E132" s="172"/>
      <c r="F132" s="125"/>
      <c r="G132" s="67" t="e">
        <f>F138</f>
        <v>#REF!</v>
      </c>
      <c r="H132" s="67" t="e">
        <f>G138</f>
        <v>#REF!</v>
      </c>
      <c r="I132" s="67" t="e">
        <f>H138</f>
        <v>#REF!</v>
      </c>
      <c r="J132" s="67" t="e">
        <f>I138</f>
        <v>#REF!</v>
      </c>
      <c r="K132" s="143"/>
      <c r="L132"/>
    </row>
    <row r="133" spans="1:13" ht="15" customHeight="1" x14ac:dyDescent="0.2">
      <c r="A133" s="72">
        <f>ROW()</f>
        <v>133</v>
      </c>
      <c r="B133" s="16" t="s">
        <v>45</v>
      </c>
      <c r="C133" s="126" t="s">
        <v>27</v>
      </c>
      <c r="D133" s="131"/>
      <c r="E133" s="172"/>
      <c r="F133" s="125"/>
      <c r="G133" s="125"/>
      <c r="H133" s="125"/>
      <c r="I133" s="125"/>
      <c r="J133" s="125"/>
      <c r="K133" s="143"/>
      <c r="L133"/>
    </row>
    <row r="134" spans="1:13" ht="15" customHeight="1" x14ac:dyDescent="0.2">
      <c r="A134" s="72">
        <f>ROW()</f>
        <v>134</v>
      </c>
      <c r="B134" s="16" t="s">
        <v>47</v>
      </c>
      <c r="C134" s="126" t="s">
        <v>28</v>
      </c>
      <c r="D134" s="131"/>
      <c r="E134" s="181" t="e">
        <f>#REF!</f>
        <v>#REF!</v>
      </c>
      <c r="F134" s="144" t="e">
        <f>#REF!</f>
        <v>#REF!</v>
      </c>
      <c r="G134" s="144" t="e">
        <f>#REF!</f>
        <v>#REF!</v>
      </c>
      <c r="H134" s="144" t="e">
        <f>#REF!</f>
        <v>#REF!</v>
      </c>
      <c r="I134" s="144" t="e">
        <f>#REF!</f>
        <v>#REF!</v>
      </c>
      <c r="J134" s="144" t="e">
        <f>#REF!</f>
        <v>#REF!</v>
      </c>
      <c r="K134" s="143"/>
      <c r="L134"/>
    </row>
    <row r="135" spans="1:13" ht="15" customHeight="1" x14ac:dyDescent="0.2">
      <c r="A135" s="72">
        <f>ROW()</f>
        <v>135</v>
      </c>
      <c r="B135" s="16" t="s">
        <v>47</v>
      </c>
      <c r="C135" s="126" t="s">
        <v>15</v>
      </c>
      <c r="D135" s="131"/>
      <c r="E135" s="172"/>
      <c r="F135" s="125"/>
      <c r="G135" s="125"/>
      <c r="H135" s="125"/>
      <c r="I135" s="125"/>
      <c r="J135" s="125"/>
      <c r="K135" s="143"/>
      <c r="L135"/>
    </row>
    <row r="136" spans="1:13" ht="15" customHeight="1" x14ac:dyDescent="0.2">
      <c r="A136" s="72">
        <f>ROW()</f>
        <v>136</v>
      </c>
      <c r="B136" s="16" t="s">
        <v>49</v>
      </c>
      <c r="C136" s="126" t="s">
        <v>69</v>
      </c>
      <c r="D136" s="131"/>
      <c r="E136" s="172"/>
      <c r="F136" s="125"/>
      <c r="G136" s="125"/>
      <c r="H136" s="125"/>
      <c r="I136" s="125"/>
      <c r="J136" s="125"/>
      <c r="K136" s="143"/>
      <c r="L136"/>
    </row>
    <row r="137" spans="1:13" ht="15" customHeight="1" thickBot="1" x14ac:dyDescent="0.25">
      <c r="A137" s="72">
        <f>ROW()</f>
        <v>137</v>
      </c>
      <c r="B137" s="16" t="s">
        <v>67</v>
      </c>
      <c r="C137" s="126" t="s">
        <v>77</v>
      </c>
      <c r="D137" s="131"/>
      <c r="E137" s="172"/>
      <c r="F137" s="125"/>
      <c r="G137" s="125"/>
      <c r="H137" s="125"/>
      <c r="I137" s="125"/>
      <c r="J137" s="125"/>
      <c r="K137" s="143"/>
      <c r="L137"/>
    </row>
    <row r="138" spans="1:13" ht="15" customHeight="1" thickBot="1" x14ac:dyDescent="0.25">
      <c r="A138" s="72">
        <f>ROW()</f>
        <v>138</v>
      </c>
      <c r="B138" s="124"/>
      <c r="C138" s="19" t="s">
        <v>75</v>
      </c>
      <c r="D138" s="131"/>
      <c r="E138" s="182" t="e">
        <f t="shared" ref="E138:J138" si="5">E132-E133+E134+E135-E136+E137</f>
        <v>#REF!</v>
      </c>
      <c r="F138" s="26" t="e">
        <f t="shared" si="5"/>
        <v>#REF!</v>
      </c>
      <c r="G138" s="26" t="e">
        <f t="shared" si="5"/>
        <v>#REF!</v>
      </c>
      <c r="H138" s="26" t="e">
        <f t="shared" si="5"/>
        <v>#REF!</v>
      </c>
      <c r="I138" s="26" t="e">
        <f t="shared" si="5"/>
        <v>#REF!</v>
      </c>
      <c r="J138" s="26" t="e">
        <f t="shared" si="5"/>
        <v>#REF!</v>
      </c>
      <c r="K138" s="143"/>
      <c r="L138"/>
    </row>
    <row r="139" spans="1:13" x14ac:dyDescent="0.2">
      <c r="A139" s="72">
        <f>ROW()</f>
        <v>139</v>
      </c>
      <c r="B139" s="124"/>
      <c r="C139" s="124"/>
      <c r="D139" s="124"/>
      <c r="E139" s="131"/>
      <c r="F139" s="124"/>
      <c r="G139" s="124"/>
      <c r="H139" s="124"/>
      <c r="I139" s="124"/>
      <c r="J139" s="131"/>
      <c r="K139" s="143"/>
      <c r="L139"/>
      <c r="M139" s="122"/>
    </row>
    <row r="140" spans="1:13" s="121" customFormat="1" x14ac:dyDescent="0.2">
      <c r="A140" s="72">
        <f>ROW()</f>
        <v>140</v>
      </c>
      <c r="B140" s="124"/>
      <c r="C140" s="129" t="s">
        <v>208</v>
      </c>
      <c r="D140" s="131"/>
      <c r="E140" s="131"/>
      <c r="F140" s="131"/>
      <c r="G140" s="131"/>
      <c r="H140" s="27"/>
      <c r="I140" s="27"/>
      <c r="J140" s="27"/>
      <c r="K140" s="143"/>
      <c r="L140" s="177"/>
      <c r="M140" s="122"/>
    </row>
    <row r="141" spans="1:13" s="121" customFormat="1" x14ac:dyDescent="0.2">
      <c r="A141" s="72">
        <f>ROW()</f>
        <v>141</v>
      </c>
      <c r="B141" s="124"/>
      <c r="C141" s="267"/>
      <c r="D141" s="267"/>
      <c r="E141" s="267"/>
      <c r="F141" s="267"/>
      <c r="G141" s="267"/>
      <c r="H141" s="267"/>
      <c r="I141" s="267"/>
      <c r="J141" s="267"/>
      <c r="K141" s="143"/>
      <c r="L141" s="177"/>
      <c r="M141" s="122"/>
    </row>
    <row r="142" spans="1:13" s="121" customFormat="1" x14ac:dyDescent="0.2">
      <c r="A142" s="72">
        <f>ROW()</f>
        <v>142</v>
      </c>
      <c r="B142" s="124"/>
      <c r="C142" s="267"/>
      <c r="D142" s="267"/>
      <c r="E142" s="267"/>
      <c r="F142" s="267"/>
      <c r="G142" s="267"/>
      <c r="H142" s="267"/>
      <c r="I142" s="267"/>
      <c r="J142" s="267"/>
      <c r="K142" s="143"/>
      <c r="L142" s="177"/>
      <c r="M142" s="122"/>
    </row>
    <row r="143" spans="1:13" s="121" customFormat="1" x14ac:dyDescent="0.2">
      <c r="A143" s="72">
        <f>ROW()</f>
        <v>143</v>
      </c>
      <c r="B143" s="124"/>
      <c r="C143" s="267"/>
      <c r="D143" s="267"/>
      <c r="E143" s="267"/>
      <c r="F143" s="267"/>
      <c r="G143" s="267"/>
      <c r="H143" s="267"/>
      <c r="I143" s="267"/>
      <c r="J143" s="267"/>
      <c r="K143" s="143"/>
      <c r="L143" s="177"/>
      <c r="M143" s="122"/>
    </row>
    <row r="144" spans="1:13" ht="30" customHeight="1" x14ac:dyDescent="0.25">
      <c r="A144" s="72">
        <f>ROW()</f>
        <v>144</v>
      </c>
      <c r="B144" s="130" t="s">
        <v>185</v>
      </c>
      <c r="C144" s="124"/>
      <c r="D144" s="32"/>
      <c r="E144" s="32"/>
      <c r="F144" s="32"/>
      <c r="G144" s="32"/>
      <c r="H144" s="32"/>
      <c r="I144" s="32"/>
      <c r="J144" s="131"/>
      <c r="K144" s="143"/>
      <c r="L144"/>
      <c r="M144" s="122"/>
    </row>
    <row r="145" spans="1:34" ht="15" customHeight="1" x14ac:dyDescent="0.2">
      <c r="A145" s="72">
        <f>ROW()</f>
        <v>145</v>
      </c>
      <c r="B145" s="124"/>
      <c r="C145" s="19" t="s">
        <v>21</v>
      </c>
      <c r="D145" s="32"/>
      <c r="E145" s="183"/>
      <c r="F145" s="15"/>
      <c r="G145" s="67">
        <f>+F148</f>
        <v>0</v>
      </c>
      <c r="H145" s="67">
        <f t="shared" ref="H145:J145" si="6">+G148</f>
        <v>0</v>
      </c>
      <c r="I145" s="67">
        <f t="shared" si="6"/>
        <v>0</v>
      </c>
      <c r="J145" s="67">
        <f t="shared" si="6"/>
        <v>0</v>
      </c>
      <c r="K145" s="143"/>
      <c r="L145"/>
    </row>
    <row r="146" spans="1:34" ht="15" customHeight="1" x14ac:dyDescent="0.2">
      <c r="A146" s="72">
        <f>ROW()</f>
        <v>146</v>
      </c>
      <c r="B146" s="16" t="s">
        <v>47</v>
      </c>
      <c r="C146" s="126" t="s">
        <v>68</v>
      </c>
      <c r="D146" s="32"/>
      <c r="E146" s="184"/>
      <c r="F146" s="103"/>
      <c r="G146" s="103"/>
      <c r="H146" s="103"/>
      <c r="I146" s="103"/>
      <c r="J146" s="103"/>
      <c r="K146" s="143"/>
      <c r="L146"/>
    </row>
    <row r="147" spans="1:34" ht="15" customHeight="1" thickBot="1" x14ac:dyDescent="0.25">
      <c r="A147" s="72">
        <f>ROW()</f>
        <v>147</v>
      </c>
      <c r="B147" s="16" t="s">
        <v>45</v>
      </c>
      <c r="C147" s="126" t="s">
        <v>15</v>
      </c>
      <c r="D147" s="32"/>
      <c r="E147" s="184"/>
      <c r="F147" s="103"/>
      <c r="G147" s="103"/>
      <c r="H147" s="103"/>
      <c r="I147" s="103"/>
      <c r="J147" s="103"/>
      <c r="K147" s="143"/>
      <c r="L147"/>
    </row>
    <row r="148" spans="1:34" ht="15" customHeight="1" thickBot="1" x14ac:dyDescent="0.25">
      <c r="A148" s="72">
        <f>ROW()</f>
        <v>148</v>
      </c>
      <c r="B148" s="124"/>
      <c r="C148" s="19" t="s">
        <v>14</v>
      </c>
      <c r="D148" s="32"/>
      <c r="E148" s="185">
        <f t="shared" ref="E148:J148" si="7">E145+E146-E147</f>
        <v>0</v>
      </c>
      <c r="F148" s="46">
        <f t="shared" si="7"/>
        <v>0</v>
      </c>
      <c r="G148" s="46">
        <f t="shared" si="7"/>
        <v>0</v>
      </c>
      <c r="H148" s="46">
        <f t="shared" si="7"/>
        <v>0</v>
      </c>
      <c r="I148" s="46">
        <f t="shared" si="7"/>
        <v>0</v>
      </c>
      <c r="J148" s="46">
        <f t="shared" si="7"/>
        <v>0</v>
      </c>
      <c r="K148" s="143"/>
      <c r="L148"/>
    </row>
    <row r="149" spans="1:34" s="1" customFormat="1" ht="30" customHeight="1" x14ac:dyDescent="0.2">
      <c r="A149" s="72">
        <f>ROW()</f>
        <v>149</v>
      </c>
      <c r="B149" s="124"/>
      <c r="C149" s="256" t="s">
        <v>115</v>
      </c>
      <c r="D149" s="257"/>
      <c r="E149" s="257"/>
      <c r="F149" s="257"/>
      <c r="G149" s="257"/>
      <c r="H149" s="257"/>
      <c r="I149" s="257"/>
      <c r="J149" s="124"/>
      <c r="K149" s="79"/>
      <c r="L149"/>
      <c r="M149"/>
      <c r="N149"/>
      <c r="O149"/>
      <c r="P149"/>
      <c r="Q149"/>
      <c r="R149"/>
      <c r="S149"/>
      <c r="T149"/>
      <c r="U149"/>
      <c r="V149"/>
      <c r="W149"/>
      <c r="X149"/>
      <c r="Y149"/>
      <c r="Z149"/>
      <c r="AA149"/>
      <c r="AB149"/>
      <c r="AC149"/>
      <c r="AD149"/>
      <c r="AE149"/>
      <c r="AF149"/>
      <c r="AG149"/>
      <c r="AH149"/>
    </row>
    <row r="150" spans="1:34" ht="30" customHeight="1" x14ac:dyDescent="0.25">
      <c r="A150" s="72">
        <f>ROW()</f>
        <v>150</v>
      </c>
      <c r="B150" s="130" t="s">
        <v>215</v>
      </c>
      <c r="C150" s="129"/>
      <c r="D150" s="131"/>
      <c r="E150" s="131"/>
      <c r="F150" s="131"/>
      <c r="G150" s="131"/>
      <c r="H150" s="131"/>
      <c r="I150" s="131"/>
      <c r="J150" s="131"/>
      <c r="K150" s="143"/>
      <c r="L150"/>
    </row>
    <row r="151" spans="1:34" ht="15" customHeight="1" x14ac:dyDescent="0.2">
      <c r="A151" s="72">
        <f>ROW()</f>
        <v>151</v>
      </c>
      <c r="B151" s="124"/>
      <c r="C151" s="19" t="s">
        <v>211</v>
      </c>
      <c r="D151" s="131"/>
      <c r="E151" s="172"/>
      <c r="F151" s="125"/>
      <c r="G151" s="67">
        <f>F159</f>
        <v>0</v>
      </c>
      <c r="H151" s="67">
        <f>G159</f>
        <v>0</v>
      </c>
      <c r="I151" s="67">
        <f>H159</f>
        <v>0</v>
      </c>
      <c r="J151" s="67">
        <f>I159</f>
        <v>0</v>
      </c>
      <c r="K151" s="143"/>
      <c r="L151"/>
    </row>
    <row r="152" spans="1:34" ht="15" customHeight="1" x14ac:dyDescent="0.2">
      <c r="A152" s="72">
        <f>ROW()</f>
        <v>152</v>
      </c>
      <c r="B152" s="16" t="s">
        <v>47</v>
      </c>
      <c r="C152" s="126" t="s">
        <v>135</v>
      </c>
      <c r="D152" s="131"/>
      <c r="E152" s="172"/>
      <c r="F152" s="125"/>
      <c r="G152" s="125"/>
      <c r="H152" s="125"/>
      <c r="I152" s="125"/>
      <c r="J152" s="125"/>
      <c r="K152" s="143"/>
      <c r="L152"/>
    </row>
    <row r="153" spans="1:34" ht="15" customHeight="1" x14ac:dyDescent="0.2">
      <c r="A153" s="72">
        <f>ROW()</f>
        <v>153</v>
      </c>
      <c r="B153" s="16" t="s">
        <v>45</v>
      </c>
      <c r="C153" s="126" t="s">
        <v>152</v>
      </c>
      <c r="D153" s="131"/>
      <c r="E153" s="172"/>
      <c r="F153" s="125"/>
      <c r="G153" s="125"/>
      <c r="H153" s="125"/>
      <c r="I153" s="125"/>
      <c r="J153" s="125"/>
      <c r="K153" s="143"/>
      <c r="L153"/>
    </row>
    <row r="154" spans="1:34" ht="15" customHeight="1" x14ac:dyDescent="0.2">
      <c r="A154" s="72">
        <f>ROW()</f>
        <v>154</v>
      </c>
      <c r="B154" s="16" t="s">
        <v>47</v>
      </c>
      <c r="C154" s="126" t="s">
        <v>153</v>
      </c>
      <c r="D154" s="131"/>
      <c r="E154" s="172"/>
      <c r="F154" s="125"/>
      <c r="G154" s="125"/>
      <c r="H154" s="125"/>
      <c r="I154" s="125"/>
      <c r="J154" s="125"/>
      <c r="K154" s="143"/>
      <c r="L154"/>
    </row>
    <row r="155" spans="1:34" s="121" customFormat="1" ht="15" customHeight="1" x14ac:dyDescent="0.2">
      <c r="A155" s="72"/>
      <c r="B155" s="186" t="s">
        <v>47</v>
      </c>
      <c r="C155" s="187" t="s">
        <v>268</v>
      </c>
      <c r="D155" s="131"/>
      <c r="E155" s="172"/>
      <c r="F155" s="172"/>
      <c r="G155" s="172"/>
      <c r="H155" s="172"/>
      <c r="I155" s="172"/>
      <c r="J155" s="172"/>
      <c r="K155" s="143"/>
    </row>
    <row r="156" spans="1:34" ht="15" customHeight="1" x14ac:dyDescent="0.2">
      <c r="A156" s="72">
        <f>ROW()</f>
        <v>156</v>
      </c>
      <c r="B156" s="16" t="s">
        <v>47</v>
      </c>
      <c r="C156" s="126" t="s">
        <v>155</v>
      </c>
      <c r="D156" s="131"/>
      <c r="E156" s="172"/>
      <c r="F156" s="125"/>
      <c r="G156" s="125"/>
      <c r="H156" s="125"/>
      <c r="I156" s="125"/>
      <c r="J156" s="125"/>
      <c r="K156" s="143"/>
      <c r="L156"/>
    </row>
    <row r="157" spans="1:34" s="121" customFormat="1" ht="15" customHeight="1" x14ac:dyDescent="0.2">
      <c r="A157" s="72"/>
      <c r="B157" s="186" t="s">
        <v>45</v>
      </c>
      <c r="C157" s="187" t="s">
        <v>250</v>
      </c>
      <c r="D157" s="131"/>
      <c r="E157" s="172"/>
      <c r="F157" s="172"/>
      <c r="G157" s="172"/>
      <c r="H157" s="172"/>
      <c r="I157" s="172"/>
      <c r="J157" s="172"/>
      <c r="K157" s="143"/>
    </row>
    <row r="158" spans="1:34" ht="15" customHeight="1" thickBot="1" x14ac:dyDescent="0.25">
      <c r="A158" s="72">
        <f>ROW()</f>
        <v>158</v>
      </c>
      <c r="B158" s="16" t="s">
        <v>45</v>
      </c>
      <c r="C158" s="126" t="s">
        <v>154</v>
      </c>
      <c r="D158" s="131"/>
      <c r="E158" s="172"/>
      <c r="F158" s="125"/>
      <c r="G158" s="125"/>
      <c r="H158" s="125"/>
      <c r="I158" s="125"/>
      <c r="J158" s="125"/>
      <c r="K158" s="143"/>
      <c r="L158"/>
    </row>
    <row r="159" spans="1:34" ht="15" customHeight="1" thickBot="1" x14ac:dyDescent="0.25">
      <c r="A159" s="72">
        <f>ROW()</f>
        <v>159</v>
      </c>
      <c r="B159" s="124"/>
      <c r="C159" s="19" t="s">
        <v>213</v>
      </c>
      <c r="D159" s="131"/>
      <c r="E159" s="182">
        <f>E151+E152-E153+E154+E156-E158</f>
        <v>0</v>
      </c>
      <c r="F159" s="26">
        <f>F151+F152-F153+F154+F156-F158</f>
        <v>0</v>
      </c>
      <c r="G159" s="26">
        <f t="shared" ref="G159:J159" si="8">G151+G152-G153+G154+G156-G158</f>
        <v>0</v>
      </c>
      <c r="H159" s="26">
        <f t="shared" si="8"/>
        <v>0</v>
      </c>
      <c r="I159" s="26">
        <f t="shared" si="8"/>
        <v>0</v>
      </c>
      <c r="J159" s="26">
        <f t="shared" si="8"/>
        <v>0</v>
      </c>
      <c r="K159" s="143"/>
      <c r="L159"/>
    </row>
    <row r="160" spans="1:34" ht="15" customHeight="1" x14ac:dyDescent="0.2">
      <c r="A160" s="72">
        <f>ROW()</f>
        <v>160</v>
      </c>
      <c r="B160" s="124"/>
      <c r="C160" s="19"/>
      <c r="D160" s="131"/>
      <c r="E160" s="131"/>
      <c r="F160" s="27"/>
      <c r="G160" s="27"/>
      <c r="H160" s="27"/>
      <c r="I160" s="27"/>
      <c r="J160" s="27"/>
      <c r="K160" s="143"/>
      <c r="L160"/>
    </row>
    <row r="161" spans="1:27" s="121" customFormat="1" ht="15" customHeight="1" x14ac:dyDescent="0.2">
      <c r="A161" s="72">
        <f>ROW()</f>
        <v>161</v>
      </c>
      <c r="B161" s="124"/>
      <c r="C161" s="19" t="s">
        <v>167</v>
      </c>
      <c r="D161" s="131"/>
      <c r="E161" s="172"/>
      <c r="F161" s="125"/>
      <c r="G161" s="27"/>
      <c r="H161" s="27"/>
      <c r="I161" s="27"/>
      <c r="J161" s="27"/>
      <c r="K161" s="143"/>
    </row>
    <row r="162" spans="1:27" s="121" customFormat="1" ht="15" customHeight="1" thickBot="1" x14ac:dyDescent="0.25">
      <c r="A162" s="72">
        <f>ROW()</f>
        <v>162</v>
      </c>
      <c r="B162" s="16" t="s">
        <v>47</v>
      </c>
      <c r="C162" s="19" t="s">
        <v>165</v>
      </c>
      <c r="D162" s="131"/>
      <c r="E162" s="172"/>
      <c r="F162" s="125"/>
      <c r="G162" s="27"/>
      <c r="H162" s="27"/>
      <c r="I162" s="27"/>
      <c r="J162" s="27"/>
      <c r="K162" s="143"/>
    </row>
    <row r="163" spans="1:27" s="121" customFormat="1" ht="15" customHeight="1" thickBot="1" x14ac:dyDescent="0.25">
      <c r="A163" s="72">
        <f>ROW()</f>
        <v>163</v>
      </c>
      <c r="B163" s="124"/>
      <c r="C163" s="19" t="s">
        <v>166</v>
      </c>
      <c r="D163" s="131"/>
      <c r="E163" s="182">
        <f>SUM(E161:E162)</f>
        <v>0</v>
      </c>
      <c r="F163" s="26">
        <f>SUM(F161:F162)</f>
        <v>0</v>
      </c>
      <c r="G163" s="26">
        <f>F165</f>
        <v>0</v>
      </c>
      <c r="H163" s="26">
        <f t="shared" ref="H163:J163" si="9">G165</f>
        <v>0</v>
      </c>
      <c r="I163" s="26">
        <f t="shared" si="9"/>
        <v>0</v>
      </c>
      <c r="J163" s="26">
        <f t="shared" si="9"/>
        <v>0</v>
      </c>
      <c r="K163" s="143"/>
    </row>
    <row r="164" spans="1:27" s="121" customFormat="1" ht="15" customHeight="1" thickBot="1" x14ac:dyDescent="0.25">
      <c r="A164" s="72">
        <f>ROW()</f>
        <v>164</v>
      </c>
      <c r="B164" s="16" t="s">
        <v>47</v>
      </c>
      <c r="C164" s="19" t="s">
        <v>221</v>
      </c>
      <c r="D164" s="131"/>
      <c r="E164" s="172"/>
      <c r="F164" s="125"/>
      <c r="G164" s="125"/>
      <c r="H164" s="125"/>
      <c r="I164" s="125"/>
      <c r="J164" s="125"/>
      <c r="K164" s="143"/>
    </row>
    <row r="165" spans="1:27" s="121" customFormat="1" ht="15" customHeight="1" thickBot="1" x14ac:dyDescent="0.25">
      <c r="A165" s="72">
        <f>ROW()</f>
        <v>165</v>
      </c>
      <c r="B165" s="124"/>
      <c r="C165" s="19" t="s">
        <v>168</v>
      </c>
      <c r="D165" s="131"/>
      <c r="E165" s="182">
        <f>SUM(E163:E164)</f>
        <v>0</v>
      </c>
      <c r="F165" s="26">
        <f>SUM(F163:F164)</f>
        <v>0</v>
      </c>
      <c r="G165" s="26">
        <f t="shared" ref="G165:J165" si="10">SUM(G163:G164)</f>
        <v>0</v>
      </c>
      <c r="H165" s="26">
        <f t="shared" si="10"/>
        <v>0</v>
      </c>
      <c r="I165" s="26">
        <f t="shared" si="10"/>
        <v>0</v>
      </c>
      <c r="J165" s="26">
        <f t="shared" si="10"/>
        <v>0</v>
      </c>
      <c r="K165" s="143"/>
    </row>
    <row r="166" spans="1:27" s="121" customFormat="1" ht="15" customHeight="1" thickBot="1" x14ac:dyDescent="0.25">
      <c r="A166" s="72">
        <f>ROW()</f>
        <v>166</v>
      </c>
      <c r="B166" s="124"/>
      <c r="C166" s="19"/>
      <c r="D166" s="131"/>
      <c r="E166" s="27"/>
      <c r="F166" s="27"/>
      <c r="G166" s="27"/>
      <c r="H166" s="27"/>
      <c r="I166" s="27"/>
      <c r="J166" s="27"/>
      <c r="K166" s="143"/>
    </row>
    <row r="167" spans="1:27" s="121" customFormat="1" ht="15" customHeight="1" thickBot="1" x14ac:dyDescent="0.25">
      <c r="A167" s="72">
        <f>ROW()</f>
        <v>167</v>
      </c>
      <c r="B167" s="124"/>
      <c r="C167" s="19" t="s">
        <v>169</v>
      </c>
      <c r="D167" s="131"/>
      <c r="E167" s="182">
        <f>E162+E164</f>
        <v>0</v>
      </c>
      <c r="F167" s="26">
        <f>F162+F164</f>
        <v>0</v>
      </c>
      <c r="G167" s="26">
        <f>F167+G164</f>
        <v>0</v>
      </c>
      <c r="H167" s="26">
        <f t="shared" ref="H167:J167" si="11">G167+H164</f>
        <v>0</v>
      </c>
      <c r="I167" s="26">
        <f t="shared" si="11"/>
        <v>0</v>
      </c>
      <c r="J167" s="26">
        <f t="shared" si="11"/>
        <v>0</v>
      </c>
      <c r="K167" s="143"/>
    </row>
    <row r="168" spans="1:27" s="121" customFormat="1" ht="15" customHeight="1" x14ac:dyDescent="0.2">
      <c r="A168" s="72">
        <f>ROW()</f>
        <v>168</v>
      </c>
      <c r="B168" s="124"/>
      <c r="C168" s="19"/>
      <c r="D168" s="131"/>
      <c r="E168" s="131"/>
      <c r="F168" s="27"/>
      <c r="G168" s="27"/>
      <c r="H168" s="27"/>
      <c r="I168" s="27"/>
      <c r="J168" s="27"/>
      <c r="K168" s="143"/>
    </row>
    <row r="169" spans="1:27" ht="15" customHeight="1" x14ac:dyDescent="0.2">
      <c r="A169" s="72">
        <f>ROW()</f>
        <v>169</v>
      </c>
      <c r="B169" s="124"/>
      <c r="C169" s="129" t="s">
        <v>262</v>
      </c>
      <c r="D169" s="131"/>
      <c r="E169" s="131"/>
      <c r="F169" s="131"/>
      <c r="G169" s="131"/>
      <c r="H169" s="27"/>
      <c r="I169" s="27"/>
      <c r="J169" s="27"/>
      <c r="K169" s="143"/>
      <c r="L169"/>
    </row>
    <row r="170" spans="1:27" ht="15" customHeight="1" x14ac:dyDescent="0.2">
      <c r="A170" s="72">
        <f>ROW()</f>
        <v>170</v>
      </c>
      <c r="B170" s="124"/>
      <c r="C170" s="267"/>
      <c r="D170" s="267"/>
      <c r="E170" s="267"/>
      <c r="F170" s="267"/>
      <c r="G170" s="267"/>
      <c r="H170" s="267"/>
      <c r="I170" s="267"/>
      <c r="J170" s="267"/>
      <c r="K170" s="143"/>
      <c r="L170"/>
    </row>
    <row r="171" spans="1:27" ht="15" customHeight="1" x14ac:dyDescent="0.2">
      <c r="A171" s="72">
        <f>ROW()</f>
        <v>171</v>
      </c>
      <c r="B171" s="124"/>
      <c r="C171" s="267"/>
      <c r="D171" s="267"/>
      <c r="E171" s="267"/>
      <c r="F171" s="267"/>
      <c r="G171" s="267"/>
      <c r="H171" s="267"/>
      <c r="I171" s="267"/>
      <c r="J171" s="267"/>
      <c r="K171" s="143"/>
      <c r="L171"/>
    </row>
    <row r="172" spans="1:27" ht="15" customHeight="1" x14ac:dyDescent="0.2">
      <c r="A172" s="72">
        <f>ROW()</f>
        <v>172</v>
      </c>
      <c r="B172" s="124"/>
      <c r="C172" s="267"/>
      <c r="D172" s="267"/>
      <c r="E172" s="267"/>
      <c r="F172" s="267"/>
      <c r="G172" s="267"/>
      <c r="H172" s="267"/>
      <c r="I172" s="267"/>
      <c r="J172" s="267"/>
      <c r="K172" s="143"/>
      <c r="L172"/>
    </row>
    <row r="173" spans="1:27" x14ac:dyDescent="0.2">
      <c r="A173" s="73">
        <f>ROW()</f>
        <v>173</v>
      </c>
      <c r="B173" s="151"/>
      <c r="C173" s="151"/>
      <c r="D173" s="151"/>
      <c r="E173" s="151"/>
      <c r="F173" s="151"/>
      <c r="G173" s="151"/>
      <c r="H173" s="151"/>
      <c r="I173" s="151"/>
      <c r="J173" s="151"/>
      <c r="K173" s="148" t="s">
        <v>81</v>
      </c>
      <c r="L173"/>
    </row>
    <row r="174" spans="1:27" x14ac:dyDescent="0.2">
      <c r="J174"/>
      <c r="K174" s="5"/>
      <c r="L174"/>
    </row>
    <row r="175" spans="1:27" s="3" customFormat="1" ht="12.75" customHeight="1" x14ac:dyDescent="0.2">
      <c r="A175" s="136"/>
      <c r="B175" s="137"/>
      <c r="C175" s="137"/>
      <c r="D175" s="137"/>
      <c r="E175" s="137"/>
      <c r="F175" s="137"/>
      <c r="G175" s="137"/>
      <c r="H175" s="137"/>
      <c r="I175" s="137"/>
      <c r="J175" s="137"/>
      <c r="K175" s="137"/>
      <c r="L175" s="137"/>
      <c r="M175" s="137"/>
      <c r="N175" s="137"/>
      <c r="O175" s="137"/>
      <c r="P175" s="137"/>
      <c r="Q175" s="138"/>
      <c r="R175"/>
      <c r="S175"/>
      <c r="T175"/>
      <c r="U175"/>
      <c r="V175"/>
      <c r="W175"/>
      <c r="X175"/>
      <c r="Y175"/>
      <c r="Z175"/>
      <c r="AA175"/>
    </row>
    <row r="176" spans="1:27" s="3" customFormat="1" ht="16.5" customHeight="1" x14ac:dyDescent="0.25">
      <c r="A176" s="139"/>
      <c r="B176" s="30"/>
      <c r="C176" s="30"/>
      <c r="D176" s="30"/>
      <c r="E176" s="30"/>
      <c r="F176" s="11"/>
      <c r="G176" s="11"/>
      <c r="H176" s="11"/>
      <c r="I176" s="11"/>
      <c r="J176" s="11"/>
      <c r="K176" s="59" t="s">
        <v>41</v>
      </c>
      <c r="L176" s="255"/>
      <c r="M176" s="255"/>
      <c r="N176" s="255"/>
      <c r="O176" s="255"/>
      <c r="P176" s="43"/>
      <c r="Q176" s="68"/>
      <c r="R176"/>
      <c r="S176"/>
      <c r="T176"/>
      <c r="U176"/>
      <c r="V176"/>
      <c r="W176"/>
      <c r="X176"/>
      <c r="Y176"/>
      <c r="Z176"/>
      <c r="AA176"/>
    </row>
    <row r="177" spans="1:27" s="3" customFormat="1" ht="16.5" customHeight="1" x14ac:dyDescent="0.25">
      <c r="A177" s="139"/>
      <c r="B177" s="30"/>
      <c r="C177" s="30"/>
      <c r="D177" s="30"/>
      <c r="E177" s="30"/>
      <c r="F177" s="11"/>
      <c r="G177" s="11"/>
      <c r="H177" s="11"/>
      <c r="I177" s="11"/>
      <c r="J177" s="11"/>
      <c r="K177" s="59" t="s">
        <v>73</v>
      </c>
      <c r="L177" s="254"/>
      <c r="M177" s="254"/>
      <c r="N177" s="254"/>
      <c r="O177" s="254"/>
      <c r="P177" s="43"/>
      <c r="Q177" s="68"/>
      <c r="R177"/>
      <c r="S177"/>
      <c r="T177"/>
      <c r="U177"/>
      <c r="V177"/>
      <c r="W177"/>
      <c r="X177"/>
      <c r="Y177"/>
      <c r="Z177"/>
      <c r="AA177"/>
    </row>
    <row r="178" spans="1:27" s="3" customFormat="1" ht="20.25" customHeight="1" x14ac:dyDescent="0.25">
      <c r="A178" s="149" t="s">
        <v>186</v>
      </c>
      <c r="B178" s="10"/>
      <c r="C178" s="10"/>
      <c r="D178" s="10"/>
      <c r="E178" s="10"/>
      <c r="F178" s="10"/>
      <c r="G178" s="10"/>
      <c r="H178" s="10"/>
      <c r="I178" s="10"/>
      <c r="J178" s="10"/>
      <c r="K178" s="10"/>
      <c r="L178" s="10"/>
      <c r="M178" s="10"/>
      <c r="N178" s="10"/>
      <c r="O178" s="10"/>
      <c r="P178" s="10"/>
      <c r="Q178" s="68"/>
      <c r="R178"/>
      <c r="S178"/>
      <c r="T178"/>
      <c r="U178"/>
      <c r="V178"/>
      <c r="W178"/>
      <c r="X178"/>
      <c r="Y178"/>
      <c r="Z178"/>
      <c r="AA178"/>
    </row>
    <row r="179" spans="1:27" s="3" customFormat="1" ht="12.75" customHeight="1" x14ac:dyDescent="0.2">
      <c r="A179" s="71" t="s">
        <v>87</v>
      </c>
      <c r="B179" s="12" t="s">
        <v>136</v>
      </c>
      <c r="C179" s="30"/>
      <c r="D179" s="30"/>
      <c r="E179" s="30"/>
      <c r="F179" s="30"/>
      <c r="G179" s="30"/>
      <c r="H179" s="30"/>
      <c r="I179" s="30"/>
      <c r="J179" s="30"/>
      <c r="K179" s="30"/>
      <c r="L179" s="30"/>
      <c r="M179" s="30"/>
      <c r="N179" s="30"/>
      <c r="O179" s="30"/>
      <c r="P179" s="30"/>
      <c r="Q179" s="69"/>
      <c r="R179"/>
      <c r="S179"/>
      <c r="T179"/>
      <c r="U179"/>
      <c r="V179"/>
      <c r="W179"/>
      <c r="X179"/>
      <c r="Y179"/>
      <c r="Z179"/>
      <c r="AA179"/>
    </row>
    <row r="180" spans="1:27" ht="30" customHeight="1" x14ac:dyDescent="0.25">
      <c r="A180" s="72">
        <f>ROW()</f>
        <v>180</v>
      </c>
      <c r="B180" s="130" t="s">
        <v>187</v>
      </c>
      <c r="C180" s="129"/>
      <c r="D180" s="124"/>
      <c r="E180" s="124"/>
      <c r="F180" s="124"/>
      <c r="G180" s="124"/>
      <c r="H180" s="124"/>
      <c r="I180" s="131"/>
      <c r="J180" s="131"/>
      <c r="K180" s="131"/>
      <c r="L180" s="131"/>
      <c r="M180" s="131"/>
      <c r="N180" s="131"/>
      <c r="O180" s="131"/>
      <c r="P180" s="131"/>
      <c r="Q180" s="143"/>
      <c r="R180" s="5"/>
    </row>
    <row r="181" spans="1:27" ht="60" customHeight="1" x14ac:dyDescent="0.2">
      <c r="A181" s="72">
        <f>ROW()</f>
        <v>181</v>
      </c>
      <c r="B181" s="124"/>
      <c r="C181" s="129" t="s">
        <v>44</v>
      </c>
      <c r="D181" s="131"/>
      <c r="E181" s="24" t="s">
        <v>16</v>
      </c>
      <c r="F181" s="24" t="s">
        <v>17</v>
      </c>
      <c r="G181" s="24" t="s">
        <v>18</v>
      </c>
      <c r="H181" s="24" t="s">
        <v>19</v>
      </c>
      <c r="I181" s="24" t="s">
        <v>20</v>
      </c>
      <c r="J181" s="24" t="s">
        <v>92</v>
      </c>
      <c r="K181" s="24" t="s">
        <v>93</v>
      </c>
      <c r="L181" s="24" t="s">
        <v>94</v>
      </c>
      <c r="M181" s="24" t="s">
        <v>95</v>
      </c>
      <c r="N181" s="24" t="s">
        <v>96</v>
      </c>
      <c r="O181" s="123"/>
      <c r="P181" s="24" t="s">
        <v>42</v>
      </c>
      <c r="Q181" s="143"/>
      <c r="R181" s="5"/>
    </row>
    <row r="182" spans="1:27" x14ac:dyDescent="0.2">
      <c r="A182" s="72">
        <f>ROW()</f>
        <v>182</v>
      </c>
      <c r="B182" s="124"/>
      <c r="C182" s="31" t="str">
        <f>IF(ISNUMBER('Pricing CoverSheet'!$C$12),"for year ended","")</f>
        <v>for year ended</v>
      </c>
      <c r="D182" s="131"/>
      <c r="E182" s="32">
        <f>IF(ISNUMBER('Pricing CoverSheet'!$C$12),DATE(YEAR('Pricing CoverSheet'!$C$12),MONTH('Pricing CoverSheet'!$C$12),DAY('Pricing CoverSheet'!$C$12)),"")</f>
        <v>41364</v>
      </c>
      <c r="F182" s="32">
        <f>IF(ISNUMBER('Pricing CoverSheet'!$C$12),DATE(YEAR('Pricing CoverSheet'!$C$12)+1,MONTH('Pricing CoverSheet'!$C$12),DAY('Pricing CoverSheet'!$C$12)),"")</f>
        <v>41729</v>
      </c>
      <c r="G182" s="32">
        <f>IF(ISNUMBER('Pricing CoverSheet'!$C$12),DATE(YEAR('Pricing CoverSheet'!$C$12)+2,MONTH('Pricing CoverSheet'!$C$12),DAY('Pricing CoverSheet'!$C$12)),"")</f>
        <v>42094</v>
      </c>
      <c r="H182" s="32">
        <f>IF(ISNUMBER('Pricing CoverSheet'!$C$12),DATE(YEAR('Pricing CoverSheet'!$C$12)+3,MONTH('Pricing CoverSheet'!$C$12),DAY('Pricing CoverSheet'!$C$12)),"")</f>
        <v>42460</v>
      </c>
      <c r="I182" s="32">
        <f>IF(ISNUMBER('Pricing CoverSheet'!$C$12),DATE(YEAR('Pricing CoverSheet'!$C$12)+4,MONTH('Pricing CoverSheet'!$C$12),DAY('Pricing CoverSheet'!$C$12)),"")</f>
        <v>42825</v>
      </c>
      <c r="J182" s="32">
        <f>IF(ISNUMBER('Pricing CoverSheet'!$C$12),DATE(YEAR('Pricing CoverSheet'!$C$12)+5,MONTH('Pricing CoverSheet'!$C$12),DAY('Pricing CoverSheet'!$C$12)),"")</f>
        <v>43190</v>
      </c>
      <c r="K182" s="32">
        <f>IF(ISNUMBER('Pricing CoverSheet'!$C$12),DATE(YEAR('Pricing CoverSheet'!$C$12)+6,MONTH('Pricing CoverSheet'!$C$12),DAY('Pricing CoverSheet'!$C$12)),"")</f>
        <v>43555</v>
      </c>
      <c r="L182" s="32">
        <f>IF(ISNUMBER('Pricing CoverSheet'!$C$12),DATE(YEAR('Pricing CoverSheet'!$C$12)+7,MONTH('Pricing CoverSheet'!$C$12),DAY('Pricing CoverSheet'!$C$12)),"")</f>
        <v>43921</v>
      </c>
      <c r="M182" s="32">
        <f>IF(ISNUMBER('Pricing CoverSheet'!$C$12),DATE(YEAR('Pricing CoverSheet'!$C$12)+8,MONTH('Pricing CoverSheet'!$C$12),DAY('Pricing CoverSheet'!$C$12)),"")</f>
        <v>44286</v>
      </c>
      <c r="N182" s="32">
        <f>IF(ISNUMBER('Pricing CoverSheet'!$C$12),DATE(YEAR('Pricing CoverSheet'!$C$12)+9,MONTH('Pricing CoverSheet'!$C$12),DAY('Pricing CoverSheet'!$C$12)),"")</f>
        <v>44651</v>
      </c>
      <c r="O182" s="123"/>
      <c r="P182" s="32"/>
      <c r="Q182" s="143"/>
      <c r="R182" s="5"/>
    </row>
    <row r="183" spans="1:27" x14ac:dyDescent="0.2">
      <c r="A183" s="72">
        <f>ROW()</f>
        <v>183</v>
      </c>
      <c r="B183" s="124"/>
      <c r="C183" s="20" t="s">
        <v>22</v>
      </c>
      <c r="D183" s="131"/>
      <c r="E183" s="124"/>
      <c r="F183" s="124"/>
      <c r="G183" s="124"/>
      <c r="H183" s="124"/>
      <c r="I183" s="124"/>
      <c r="J183" s="131"/>
      <c r="K183" s="131"/>
      <c r="L183" s="131"/>
      <c r="M183" s="131"/>
      <c r="N183" s="131"/>
      <c r="O183" s="131"/>
      <c r="P183" s="131"/>
      <c r="Q183" s="143"/>
      <c r="R183" s="5"/>
    </row>
    <row r="184" spans="1:27" ht="15" customHeight="1" x14ac:dyDescent="0.2">
      <c r="A184" s="72">
        <f>ROW()</f>
        <v>184</v>
      </c>
      <c r="B184" s="124"/>
      <c r="C184" s="33" t="s">
        <v>65</v>
      </c>
      <c r="D184" s="131"/>
      <c r="E184" s="125"/>
      <c r="F184" s="125"/>
      <c r="G184" s="125"/>
      <c r="H184" s="125"/>
      <c r="I184" s="125"/>
      <c r="J184" s="125"/>
      <c r="K184" s="108"/>
      <c r="L184" s="106"/>
      <c r="M184" s="125"/>
      <c r="N184" s="125"/>
      <c r="O184" s="123"/>
      <c r="P184" s="124"/>
      <c r="Q184" s="143"/>
      <c r="R184" s="5"/>
    </row>
    <row r="185" spans="1:27" ht="15" customHeight="1" thickBot="1" x14ac:dyDescent="0.25">
      <c r="A185" s="72">
        <f>ROW()</f>
        <v>185</v>
      </c>
      <c r="B185" s="124"/>
      <c r="C185" s="33" t="s">
        <v>50</v>
      </c>
      <c r="D185" s="131"/>
      <c r="E185" s="125"/>
      <c r="F185" s="125"/>
      <c r="G185" s="125"/>
      <c r="H185" s="125"/>
      <c r="I185" s="125"/>
      <c r="J185" s="125"/>
      <c r="K185" s="108"/>
      <c r="L185" s="106"/>
      <c r="M185" s="125"/>
      <c r="N185" s="125"/>
      <c r="O185" s="123"/>
      <c r="P185" s="124"/>
      <c r="Q185" s="143"/>
      <c r="R185" s="5"/>
    </row>
    <row r="186" spans="1:27" ht="13.5" thickBot="1" x14ac:dyDescent="0.25">
      <c r="A186" s="72">
        <f>ROW()</f>
        <v>186</v>
      </c>
      <c r="B186" s="124"/>
      <c r="C186" s="126" t="s">
        <v>37</v>
      </c>
      <c r="D186" s="131"/>
      <c r="E186" s="26">
        <f t="shared" ref="E186:N186" si="12">SUM(E184:E185)</f>
        <v>0</v>
      </c>
      <c r="F186" s="26">
        <f t="shared" si="12"/>
        <v>0</v>
      </c>
      <c r="G186" s="26">
        <f t="shared" si="12"/>
        <v>0</v>
      </c>
      <c r="H186" s="26">
        <f t="shared" si="12"/>
        <v>0</v>
      </c>
      <c r="I186" s="26">
        <f t="shared" si="12"/>
        <v>0</v>
      </c>
      <c r="J186" s="26">
        <f t="shared" si="12"/>
        <v>0</v>
      </c>
      <c r="K186" s="109">
        <f t="shared" si="12"/>
        <v>0</v>
      </c>
      <c r="L186" s="107">
        <f t="shared" si="12"/>
        <v>0</v>
      </c>
      <c r="M186" s="26">
        <f t="shared" si="12"/>
        <v>0</v>
      </c>
      <c r="N186" s="26">
        <f t="shared" si="12"/>
        <v>0</v>
      </c>
      <c r="O186" s="123"/>
      <c r="P186" s="124"/>
      <c r="Q186" s="143"/>
      <c r="R186" s="5"/>
    </row>
    <row r="187" spans="1:27" ht="30" customHeight="1" thickBot="1" x14ac:dyDescent="0.25">
      <c r="A187" s="72">
        <f>ROW()</f>
        <v>187</v>
      </c>
      <c r="B187" s="124"/>
      <c r="C187" s="20" t="s">
        <v>30</v>
      </c>
      <c r="D187" s="124"/>
      <c r="E187" s="124"/>
      <c r="F187" s="124"/>
      <c r="G187" s="124"/>
      <c r="H187" s="124"/>
      <c r="I187" s="124"/>
      <c r="J187" s="124"/>
      <c r="K187" s="124"/>
      <c r="L187" s="124"/>
      <c r="M187" s="124"/>
      <c r="N187" s="124"/>
      <c r="O187" s="123"/>
      <c r="P187" s="124"/>
      <c r="Q187" s="143"/>
      <c r="R187" s="5"/>
    </row>
    <row r="188" spans="1:27" ht="15" customHeight="1" thickBot="1" x14ac:dyDescent="0.25">
      <c r="A188" s="72">
        <f>ROW()</f>
        <v>188</v>
      </c>
      <c r="B188" s="124"/>
      <c r="C188" s="104" t="s">
        <v>51</v>
      </c>
      <c r="D188" s="131"/>
      <c r="E188" s="125"/>
      <c r="F188" s="125"/>
      <c r="G188" s="125"/>
      <c r="H188" s="125"/>
      <c r="I188" s="125"/>
      <c r="J188" s="125"/>
      <c r="K188" s="108"/>
      <c r="L188" s="106"/>
      <c r="M188" s="125"/>
      <c r="N188" s="125"/>
      <c r="O188" s="123"/>
      <c r="P188" s="46">
        <f t="shared" ref="P188:P218" si="13">SUM(E188,F188,G188,H188,I188,J188,K188,L188,M188,N188)</f>
        <v>0</v>
      </c>
      <c r="Q188" s="143"/>
      <c r="R188" s="5"/>
    </row>
    <row r="189" spans="1:27" ht="15" customHeight="1" thickBot="1" x14ac:dyDescent="0.25">
      <c r="A189" s="72">
        <f>ROW()</f>
        <v>189</v>
      </c>
      <c r="B189" s="124"/>
      <c r="C189" s="104" t="s">
        <v>52</v>
      </c>
      <c r="D189" s="131"/>
      <c r="E189" s="125"/>
      <c r="F189" s="125"/>
      <c r="G189" s="125"/>
      <c r="H189" s="125"/>
      <c r="I189" s="125"/>
      <c r="J189" s="125"/>
      <c r="K189" s="108"/>
      <c r="L189" s="106"/>
      <c r="M189" s="125"/>
      <c r="N189" s="125"/>
      <c r="O189" s="123"/>
      <c r="P189" s="46">
        <f t="shared" si="13"/>
        <v>0</v>
      </c>
      <c r="Q189" s="143"/>
      <c r="R189" s="5"/>
    </row>
    <row r="190" spans="1:27" ht="15" customHeight="1" thickBot="1" x14ac:dyDescent="0.25">
      <c r="A190" s="72">
        <f>ROW()</f>
        <v>190</v>
      </c>
      <c r="B190" s="124"/>
      <c r="C190" s="104" t="s">
        <v>53</v>
      </c>
      <c r="D190" s="131"/>
      <c r="E190" s="125"/>
      <c r="F190" s="125"/>
      <c r="G190" s="125"/>
      <c r="H190" s="125"/>
      <c r="I190" s="125"/>
      <c r="J190" s="125"/>
      <c r="K190" s="108"/>
      <c r="L190" s="106"/>
      <c r="M190" s="125"/>
      <c r="N190" s="125"/>
      <c r="O190" s="123"/>
      <c r="P190" s="46">
        <f t="shared" si="13"/>
        <v>0</v>
      </c>
      <c r="Q190" s="143"/>
      <c r="R190" s="5"/>
    </row>
    <row r="191" spans="1:27" ht="15" customHeight="1" thickBot="1" x14ac:dyDescent="0.25">
      <c r="A191" s="72">
        <f>ROW()</f>
        <v>191</v>
      </c>
      <c r="B191" s="124"/>
      <c r="C191" s="104" t="s">
        <v>54</v>
      </c>
      <c r="D191" s="131"/>
      <c r="E191" s="125"/>
      <c r="F191" s="125"/>
      <c r="G191" s="125"/>
      <c r="H191" s="125"/>
      <c r="I191" s="125"/>
      <c r="J191" s="125"/>
      <c r="K191" s="108"/>
      <c r="L191" s="106"/>
      <c r="M191" s="125"/>
      <c r="N191" s="125"/>
      <c r="O191" s="123"/>
      <c r="P191" s="46">
        <f t="shared" si="13"/>
        <v>0</v>
      </c>
      <c r="Q191" s="143"/>
      <c r="R191" s="5"/>
    </row>
    <row r="192" spans="1:27" ht="15" customHeight="1" thickBot="1" x14ac:dyDescent="0.25">
      <c r="A192" s="72">
        <f>ROW()</f>
        <v>192</v>
      </c>
      <c r="B192" s="124"/>
      <c r="C192" s="104" t="s">
        <v>55</v>
      </c>
      <c r="D192" s="131"/>
      <c r="E192" s="125"/>
      <c r="F192" s="125"/>
      <c r="G192" s="125"/>
      <c r="H192" s="125"/>
      <c r="I192" s="125"/>
      <c r="J192" s="125"/>
      <c r="K192" s="108"/>
      <c r="L192" s="106"/>
      <c r="M192" s="125"/>
      <c r="N192" s="125"/>
      <c r="O192" s="123"/>
      <c r="P192" s="46">
        <f t="shared" si="13"/>
        <v>0</v>
      </c>
      <c r="Q192" s="143"/>
      <c r="R192" s="5"/>
    </row>
    <row r="193" spans="1:18" ht="15" customHeight="1" thickBot="1" x14ac:dyDescent="0.25">
      <c r="A193" s="72">
        <f>ROW()</f>
        <v>193</v>
      </c>
      <c r="B193" s="124"/>
      <c r="C193" s="104" t="s">
        <v>56</v>
      </c>
      <c r="D193" s="131"/>
      <c r="E193" s="125"/>
      <c r="F193" s="125"/>
      <c r="G193" s="125"/>
      <c r="H193" s="125"/>
      <c r="I193" s="125"/>
      <c r="J193" s="125"/>
      <c r="K193" s="108"/>
      <c r="L193" s="106"/>
      <c r="M193" s="125"/>
      <c r="N193" s="125"/>
      <c r="O193" s="123"/>
      <c r="P193" s="46">
        <f t="shared" si="13"/>
        <v>0</v>
      </c>
      <c r="Q193" s="143"/>
      <c r="R193" s="5"/>
    </row>
    <row r="194" spans="1:18" ht="15" customHeight="1" thickBot="1" x14ac:dyDescent="0.25">
      <c r="A194" s="72">
        <f>ROW()</f>
        <v>194</v>
      </c>
      <c r="B194" s="124"/>
      <c r="C194" s="104" t="s">
        <v>57</v>
      </c>
      <c r="D194" s="131"/>
      <c r="E194" s="125"/>
      <c r="F194" s="125"/>
      <c r="G194" s="125"/>
      <c r="H194" s="125"/>
      <c r="I194" s="125"/>
      <c r="J194" s="125"/>
      <c r="K194" s="108"/>
      <c r="L194" s="106"/>
      <c r="M194" s="125"/>
      <c r="N194" s="125"/>
      <c r="O194" s="123"/>
      <c r="P194" s="46">
        <f t="shared" si="13"/>
        <v>0</v>
      </c>
      <c r="Q194" s="143"/>
      <c r="R194" s="5"/>
    </row>
    <row r="195" spans="1:18" ht="15" customHeight="1" thickBot="1" x14ac:dyDescent="0.25">
      <c r="A195" s="72">
        <f>ROW()</f>
        <v>195</v>
      </c>
      <c r="B195" s="124"/>
      <c r="C195" s="104" t="s">
        <v>58</v>
      </c>
      <c r="D195" s="131"/>
      <c r="E195" s="125"/>
      <c r="F195" s="125"/>
      <c r="G195" s="125"/>
      <c r="H195" s="125"/>
      <c r="I195" s="125"/>
      <c r="J195" s="125"/>
      <c r="K195" s="108"/>
      <c r="L195" s="106"/>
      <c r="M195" s="125"/>
      <c r="N195" s="125"/>
      <c r="O195" s="123"/>
      <c r="P195" s="46">
        <f t="shared" si="13"/>
        <v>0</v>
      </c>
      <c r="Q195" s="143"/>
      <c r="R195" s="5"/>
    </row>
    <row r="196" spans="1:18" ht="15" customHeight="1" thickBot="1" x14ac:dyDescent="0.25">
      <c r="A196" s="72">
        <f>ROW()</f>
        <v>196</v>
      </c>
      <c r="B196" s="124"/>
      <c r="C196" s="104" t="s">
        <v>59</v>
      </c>
      <c r="D196" s="131"/>
      <c r="E196" s="125"/>
      <c r="F196" s="125"/>
      <c r="G196" s="125"/>
      <c r="H196" s="125"/>
      <c r="I196" s="125"/>
      <c r="J196" s="125"/>
      <c r="K196" s="108"/>
      <c r="L196" s="106"/>
      <c r="M196" s="125"/>
      <c r="N196" s="125"/>
      <c r="O196" s="123"/>
      <c r="P196" s="46">
        <f t="shared" si="13"/>
        <v>0</v>
      </c>
      <c r="Q196" s="143"/>
      <c r="R196" s="5"/>
    </row>
    <row r="197" spans="1:18" ht="15" customHeight="1" thickBot="1" x14ac:dyDescent="0.25">
      <c r="A197" s="72">
        <f>ROW()</f>
        <v>197</v>
      </c>
      <c r="B197" s="124"/>
      <c r="C197" s="104" t="s">
        <v>60</v>
      </c>
      <c r="D197" s="131"/>
      <c r="E197" s="125"/>
      <c r="F197" s="125"/>
      <c r="G197" s="125"/>
      <c r="H197" s="125"/>
      <c r="I197" s="125"/>
      <c r="J197" s="125"/>
      <c r="K197" s="108"/>
      <c r="L197" s="106"/>
      <c r="M197" s="125"/>
      <c r="N197" s="125"/>
      <c r="O197" s="123"/>
      <c r="P197" s="46">
        <f t="shared" si="13"/>
        <v>0</v>
      </c>
      <c r="Q197" s="143"/>
      <c r="R197" s="5"/>
    </row>
    <row r="198" spans="1:18" ht="15" customHeight="1" thickBot="1" x14ac:dyDescent="0.25">
      <c r="A198" s="72">
        <f>ROW()</f>
        <v>198</v>
      </c>
      <c r="B198" s="124"/>
      <c r="C198" s="104" t="s">
        <v>104</v>
      </c>
      <c r="D198" s="131"/>
      <c r="E198" s="125"/>
      <c r="F198" s="125"/>
      <c r="G198" s="125"/>
      <c r="H198" s="125"/>
      <c r="I198" s="125"/>
      <c r="J198" s="125"/>
      <c r="K198" s="108"/>
      <c r="L198" s="106"/>
      <c r="M198" s="125"/>
      <c r="N198" s="125"/>
      <c r="O198" s="123"/>
      <c r="P198" s="46">
        <f t="shared" si="13"/>
        <v>0</v>
      </c>
      <c r="Q198" s="143"/>
      <c r="R198" s="5"/>
    </row>
    <row r="199" spans="1:18" ht="15" customHeight="1" thickBot="1" x14ac:dyDescent="0.25">
      <c r="A199" s="72">
        <f>ROW()</f>
        <v>199</v>
      </c>
      <c r="B199" s="124"/>
      <c r="C199" s="104" t="s">
        <v>105</v>
      </c>
      <c r="D199" s="131"/>
      <c r="E199" s="125"/>
      <c r="F199" s="125"/>
      <c r="G199" s="125"/>
      <c r="H199" s="125"/>
      <c r="I199" s="125"/>
      <c r="J199" s="125"/>
      <c r="K199" s="108"/>
      <c r="L199" s="106"/>
      <c r="M199" s="125"/>
      <c r="N199" s="125"/>
      <c r="O199" s="123"/>
      <c r="P199" s="46">
        <f t="shared" si="13"/>
        <v>0</v>
      </c>
      <c r="Q199" s="143"/>
      <c r="R199" s="5"/>
    </row>
    <row r="200" spans="1:18" ht="15" customHeight="1" thickBot="1" x14ac:dyDescent="0.25">
      <c r="A200" s="72">
        <f>ROW()</f>
        <v>200</v>
      </c>
      <c r="B200" s="124"/>
      <c r="C200" s="104" t="s">
        <v>106</v>
      </c>
      <c r="D200" s="131"/>
      <c r="E200" s="125"/>
      <c r="F200" s="125"/>
      <c r="G200" s="125"/>
      <c r="H200" s="125"/>
      <c r="I200" s="125"/>
      <c r="J200" s="125"/>
      <c r="K200" s="108"/>
      <c r="L200" s="106"/>
      <c r="M200" s="125"/>
      <c r="N200" s="125"/>
      <c r="O200" s="123"/>
      <c r="P200" s="46">
        <f t="shared" si="13"/>
        <v>0</v>
      </c>
      <c r="Q200" s="143"/>
      <c r="R200" s="5"/>
    </row>
    <row r="201" spans="1:18" ht="15" customHeight="1" thickBot="1" x14ac:dyDescent="0.25">
      <c r="A201" s="72">
        <f>ROW()</f>
        <v>201</v>
      </c>
      <c r="B201" s="124"/>
      <c r="C201" s="104" t="s">
        <v>107</v>
      </c>
      <c r="D201" s="131"/>
      <c r="E201" s="125"/>
      <c r="F201" s="125"/>
      <c r="G201" s="125"/>
      <c r="H201" s="125"/>
      <c r="I201" s="125"/>
      <c r="J201" s="125"/>
      <c r="K201" s="108"/>
      <c r="L201" s="106"/>
      <c r="M201" s="125"/>
      <c r="N201" s="125"/>
      <c r="O201" s="123"/>
      <c r="P201" s="46">
        <f t="shared" si="13"/>
        <v>0</v>
      </c>
      <c r="Q201" s="143"/>
      <c r="R201" s="5"/>
    </row>
    <row r="202" spans="1:18" ht="15" customHeight="1" thickBot="1" x14ac:dyDescent="0.25">
      <c r="A202" s="72">
        <f>ROW()</f>
        <v>202</v>
      </c>
      <c r="B202" s="124"/>
      <c r="C202" s="104" t="s">
        <v>108</v>
      </c>
      <c r="D202" s="131"/>
      <c r="E202" s="125"/>
      <c r="F202" s="125"/>
      <c r="G202" s="125"/>
      <c r="H202" s="125"/>
      <c r="I202" s="125"/>
      <c r="J202" s="125"/>
      <c r="K202" s="108"/>
      <c r="L202" s="106"/>
      <c r="M202" s="125"/>
      <c r="N202" s="125"/>
      <c r="O202" s="123"/>
      <c r="P202" s="46">
        <f t="shared" si="13"/>
        <v>0</v>
      </c>
      <c r="Q202" s="143"/>
      <c r="R202" s="5"/>
    </row>
    <row r="203" spans="1:18" ht="15" customHeight="1" thickBot="1" x14ac:dyDescent="0.25">
      <c r="A203" s="72">
        <f>ROW()</f>
        <v>203</v>
      </c>
      <c r="B203" s="124"/>
      <c r="C203" s="104" t="s">
        <v>109</v>
      </c>
      <c r="D203" s="131"/>
      <c r="E203" s="125"/>
      <c r="F203" s="125"/>
      <c r="G203" s="125"/>
      <c r="H203" s="125"/>
      <c r="I203" s="125"/>
      <c r="J203" s="125"/>
      <c r="K203" s="108"/>
      <c r="L203" s="106"/>
      <c r="M203" s="125"/>
      <c r="N203" s="125"/>
      <c r="O203" s="123"/>
      <c r="P203" s="46">
        <f t="shared" si="13"/>
        <v>0</v>
      </c>
      <c r="Q203" s="143"/>
      <c r="R203" s="5"/>
    </row>
    <row r="204" spans="1:18" ht="15" customHeight="1" thickBot="1" x14ac:dyDescent="0.25">
      <c r="A204" s="72">
        <f>ROW()</f>
        <v>204</v>
      </c>
      <c r="B204" s="124"/>
      <c r="C204" s="104" t="s">
        <v>110</v>
      </c>
      <c r="D204" s="131"/>
      <c r="E204" s="125"/>
      <c r="F204" s="125"/>
      <c r="G204" s="125"/>
      <c r="H204" s="125"/>
      <c r="I204" s="125"/>
      <c r="J204" s="125"/>
      <c r="K204" s="108"/>
      <c r="L204" s="106"/>
      <c r="M204" s="125"/>
      <c r="N204" s="125"/>
      <c r="O204" s="123"/>
      <c r="P204" s="46">
        <f t="shared" si="13"/>
        <v>0</v>
      </c>
      <c r="Q204" s="143"/>
      <c r="R204" s="5"/>
    </row>
    <row r="205" spans="1:18" ht="15" customHeight="1" thickBot="1" x14ac:dyDescent="0.25">
      <c r="A205" s="72">
        <f>ROW()</f>
        <v>205</v>
      </c>
      <c r="B205" s="124"/>
      <c r="C205" s="104" t="s">
        <v>111</v>
      </c>
      <c r="D205" s="131"/>
      <c r="E205" s="125"/>
      <c r="F205" s="125"/>
      <c r="G205" s="125"/>
      <c r="H205" s="125"/>
      <c r="I205" s="125"/>
      <c r="J205" s="125"/>
      <c r="K205" s="108"/>
      <c r="L205" s="106"/>
      <c r="M205" s="125"/>
      <c r="N205" s="125"/>
      <c r="O205" s="123"/>
      <c r="P205" s="46">
        <f t="shared" si="13"/>
        <v>0</v>
      </c>
      <c r="Q205" s="143"/>
      <c r="R205" s="5"/>
    </row>
    <row r="206" spans="1:18" ht="15" customHeight="1" thickBot="1" x14ac:dyDescent="0.25">
      <c r="A206" s="72">
        <f>ROW()</f>
        <v>206</v>
      </c>
      <c r="B206" s="124"/>
      <c r="C206" s="104" t="s">
        <v>112</v>
      </c>
      <c r="D206" s="131"/>
      <c r="E206" s="125"/>
      <c r="F206" s="125"/>
      <c r="G206" s="125"/>
      <c r="H206" s="125"/>
      <c r="I206" s="125"/>
      <c r="J206" s="125"/>
      <c r="K206" s="108"/>
      <c r="L206" s="106"/>
      <c r="M206" s="125"/>
      <c r="N206" s="125"/>
      <c r="O206" s="123"/>
      <c r="P206" s="46">
        <f t="shared" si="13"/>
        <v>0</v>
      </c>
      <c r="Q206" s="143"/>
      <c r="R206" s="5"/>
    </row>
    <row r="207" spans="1:18" ht="15" customHeight="1" thickBot="1" x14ac:dyDescent="0.25">
      <c r="A207" s="72">
        <f>ROW()</f>
        <v>207</v>
      </c>
      <c r="B207" s="124"/>
      <c r="C207" s="104" t="s">
        <v>113</v>
      </c>
      <c r="D207" s="131"/>
      <c r="E207" s="125"/>
      <c r="F207" s="125"/>
      <c r="G207" s="125"/>
      <c r="H207" s="125"/>
      <c r="I207" s="125"/>
      <c r="J207" s="125"/>
      <c r="K207" s="108"/>
      <c r="L207" s="106"/>
      <c r="M207" s="125"/>
      <c r="N207" s="125"/>
      <c r="O207" s="123"/>
      <c r="P207" s="46">
        <f t="shared" si="13"/>
        <v>0</v>
      </c>
      <c r="Q207" s="143"/>
      <c r="R207" s="5"/>
    </row>
    <row r="208" spans="1:18" ht="15" customHeight="1" thickBot="1" x14ac:dyDescent="0.25">
      <c r="A208" s="72">
        <f>ROW()</f>
        <v>208</v>
      </c>
      <c r="B208" s="124"/>
      <c r="C208" s="104" t="s">
        <v>117</v>
      </c>
      <c r="D208" s="131"/>
      <c r="E208" s="125"/>
      <c r="F208" s="125"/>
      <c r="G208" s="125"/>
      <c r="H208" s="125"/>
      <c r="I208" s="125"/>
      <c r="J208" s="125"/>
      <c r="K208" s="108"/>
      <c r="L208" s="106"/>
      <c r="M208" s="125"/>
      <c r="N208" s="125"/>
      <c r="O208" s="123"/>
      <c r="P208" s="46">
        <f t="shared" si="13"/>
        <v>0</v>
      </c>
      <c r="Q208" s="143"/>
      <c r="R208" s="5"/>
    </row>
    <row r="209" spans="1:27" ht="15" customHeight="1" thickBot="1" x14ac:dyDescent="0.25">
      <c r="A209" s="72">
        <f>ROW()</f>
        <v>209</v>
      </c>
      <c r="B209" s="124"/>
      <c r="C209" s="104" t="s">
        <v>118</v>
      </c>
      <c r="D209" s="131"/>
      <c r="E209" s="125"/>
      <c r="F209" s="125"/>
      <c r="G209" s="125"/>
      <c r="H209" s="125"/>
      <c r="I209" s="125"/>
      <c r="J209" s="125"/>
      <c r="K209" s="108"/>
      <c r="L209" s="106"/>
      <c r="M209" s="125"/>
      <c r="N209" s="125"/>
      <c r="O209" s="123"/>
      <c r="P209" s="46">
        <f t="shared" si="13"/>
        <v>0</v>
      </c>
      <c r="Q209" s="143"/>
      <c r="R209" s="5"/>
    </row>
    <row r="210" spans="1:27" ht="15" customHeight="1" thickBot="1" x14ac:dyDescent="0.25">
      <c r="A210" s="72">
        <f>ROW()</f>
        <v>210</v>
      </c>
      <c r="B210" s="124"/>
      <c r="C210" s="104" t="s">
        <v>119</v>
      </c>
      <c r="D210" s="131"/>
      <c r="E210" s="125"/>
      <c r="F210" s="125"/>
      <c r="G210" s="125"/>
      <c r="H210" s="125"/>
      <c r="I210" s="125"/>
      <c r="J210" s="125"/>
      <c r="K210" s="108"/>
      <c r="L210" s="106"/>
      <c r="M210" s="125"/>
      <c r="N210" s="125"/>
      <c r="O210" s="123"/>
      <c r="P210" s="46">
        <f t="shared" si="13"/>
        <v>0</v>
      </c>
      <c r="Q210" s="143"/>
      <c r="R210" s="5"/>
    </row>
    <row r="211" spans="1:27" ht="15" customHeight="1" thickBot="1" x14ac:dyDescent="0.25">
      <c r="A211" s="72">
        <f>ROW()</f>
        <v>211</v>
      </c>
      <c r="B211" s="124"/>
      <c r="C211" s="104" t="s">
        <v>120</v>
      </c>
      <c r="D211" s="131"/>
      <c r="E211" s="125"/>
      <c r="F211" s="125"/>
      <c r="G211" s="125"/>
      <c r="H211" s="125"/>
      <c r="I211" s="125"/>
      <c r="J211" s="125"/>
      <c r="K211" s="108"/>
      <c r="L211" s="106"/>
      <c r="M211" s="125"/>
      <c r="N211" s="125"/>
      <c r="O211" s="123"/>
      <c r="P211" s="46">
        <f t="shared" si="13"/>
        <v>0</v>
      </c>
      <c r="Q211" s="143"/>
      <c r="R211" s="5"/>
    </row>
    <row r="212" spans="1:27" ht="15" customHeight="1" thickBot="1" x14ac:dyDescent="0.25">
      <c r="A212" s="72">
        <f>ROW()</f>
        <v>212</v>
      </c>
      <c r="B212" s="124"/>
      <c r="C212" s="104" t="s">
        <v>121</v>
      </c>
      <c r="D212" s="131"/>
      <c r="E212" s="125"/>
      <c r="F212" s="125"/>
      <c r="G212" s="125"/>
      <c r="H212" s="125"/>
      <c r="I212" s="125"/>
      <c r="J212" s="125"/>
      <c r="K212" s="108"/>
      <c r="L212" s="106"/>
      <c r="M212" s="125"/>
      <c r="N212" s="125"/>
      <c r="O212" s="123"/>
      <c r="P212" s="46">
        <f t="shared" si="13"/>
        <v>0</v>
      </c>
      <c r="Q212" s="143"/>
      <c r="R212" s="5"/>
    </row>
    <row r="213" spans="1:27" ht="15" customHeight="1" thickBot="1" x14ac:dyDescent="0.25">
      <c r="A213" s="72">
        <f>ROW()</f>
        <v>213</v>
      </c>
      <c r="B213" s="124"/>
      <c r="C213" s="104" t="s">
        <v>122</v>
      </c>
      <c r="D213" s="131"/>
      <c r="E213" s="125"/>
      <c r="F213" s="125"/>
      <c r="G213" s="125"/>
      <c r="H213" s="125"/>
      <c r="I213" s="125"/>
      <c r="J213" s="125"/>
      <c r="K213" s="108"/>
      <c r="L213" s="106"/>
      <c r="M213" s="125"/>
      <c r="N213" s="125"/>
      <c r="O213" s="123"/>
      <c r="P213" s="46">
        <f t="shared" si="13"/>
        <v>0</v>
      </c>
      <c r="Q213" s="143"/>
      <c r="R213" s="5"/>
    </row>
    <row r="214" spans="1:27" ht="15" customHeight="1" thickBot="1" x14ac:dyDescent="0.25">
      <c r="A214" s="72">
        <f>ROW()</f>
        <v>214</v>
      </c>
      <c r="B214" s="124"/>
      <c r="C214" s="104" t="s">
        <v>123</v>
      </c>
      <c r="D214" s="131"/>
      <c r="E214" s="125"/>
      <c r="F214" s="125"/>
      <c r="G214" s="125"/>
      <c r="H214" s="125"/>
      <c r="I214" s="125"/>
      <c r="J214" s="125"/>
      <c r="K214" s="108"/>
      <c r="L214" s="106"/>
      <c r="M214" s="125"/>
      <c r="N214" s="125"/>
      <c r="O214" s="123"/>
      <c r="P214" s="46">
        <f t="shared" si="13"/>
        <v>0</v>
      </c>
      <c r="Q214" s="143"/>
      <c r="R214" s="5"/>
    </row>
    <row r="215" spans="1:27" ht="15" customHeight="1" thickBot="1" x14ac:dyDescent="0.25">
      <c r="A215" s="72">
        <f>ROW()</f>
        <v>215</v>
      </c>
      <c r="B215" s="124"/>
      <c r="C215" s="104" t="s">
        <v>124</v>
      </c>
      <c r="D215" s="131"/>
      <c r="E215" s="125"/>
      <c r="F215" s="125"/>
      <c r="G215" s="125"/>
      <c r="H215" s="125"/>
      <c r="I215" s="125"/>
      <c r="J215" s="125"/>
      <c r="K215" s="108"/>
      <c r="L215" s="106"/>
      <c r="M215" s="125"/>
      <c r="N215" s="125"/>
      <c r="O215" s="123"/>
      <c r="P215" s="46">
        <f t="shared" si="13"/>
        <v>0</v>
      </c>
      <c r="Q215" s="143"/>
      <c r="R215" s="5"/>
    </row>
    <row r="216" spans="1:27" ht="15" customHeight="1" thickBot="1" x14ac:dyDescent="0.25">
      <c r="A216" s="72">
        <f>ROW()</f>
        <v>216</v>
      </c>
      <c r="B216" s="124"/>
      <c r="C216" s="104" t="s">
        <v>125</v>
      </c>
      <c r="D216" s="131"/>
      <c r="E216" s="125"/>
      <c r="F216" s="125"/>
      <c r="G216" s="125"/>
      <c r="H216" s="125"/>
      <c r="I216" s="125"/>
      <c r="J216" s="125"/>
      <c r="K216" s="108"/>
      <c r="L216" s="106"/>
      <c r="M216" s="125"/>
      <c r="N216" s="125"/>
      <c r="O216" s="123"/>
      <c r="P216" s="46">
        <f t="shared" si="13"/>
        <v>0</v>
      </c>
      <c r="Q216" s="143"/>
      <c r="R216" s="5"/>
    </row>
    <row r="217" spans="1:27" ht="15" customHeight="1" thickBot="1" x14ac:dyDescent="0.25">
      <c r="A217" s="72">
        <f>ROW()</f>
        <v>217</v>
      </c>
      <c r="B217" s="124"/>
      <c r="C217" s="104" t="s">
        <v>126</v>
      </c>
      <c r="D217" s="131"/>
      <c r="E217" s="125"/>
      <c r="F217" s="125"/>
      <c r="G217" s="125"/>
      <c r="H217" s="125"/>
      <c r="I217" s="125"/>
      <c r="J217" s="125"/>
      <c r="K217" s="108"/>
      <c r="L217" s="106"/>
      <c r="M217" s="125"/>
      <c r="N217" s="125"/>
      <c r="O217" s="123"/>
      <c r="P217" s="46">
        <f t="shared" si="13"/>
        <v>0</v>
      </c>
      <c r="Q217" s="143"/>
      <c r="R217" s="5"/>
    </row>
    <row r="218" spans="1:27" ht="15" customHeight="1" thickBot="1" x14ac:dyDescent="0.25">
      <c r="A218" s="72">
        <f>ROW()</f>
        <v>218</v>
      </c>
      <c r="B218" s="124"/>
      <c r="C218" s="126" t="s">
        <v>61</v>
      </c>
      <c r="D218" s="131"/>
      <c r="E218" s="125"/>
      <c r="F218" s="125"/>
      <c r="G218" s="125"/>
      <c r="H218" s="125"/>
      <c r="I218" s="125"/>
      <c r="J218" s="125"/>
      <c r="K218" s="108"/>
      <c r="L218" s="106"/>
      <c r="M218" s="125"/>
      <c r="N218" s="125"/>
      <c r="O218" s="123"/>
      <c r="P218" s="46">
        <f t="shared" si="13"/>
        <v>0</v>
      </c>
      <c r="Q218" s="143"/>
      <c r="R218" s="5"/>
    </row>
    <row r="219" spans="1:27" ht="15" customHeight="1" thickBot="1" x14ac:dyDescent="0.25">
      <c r="A219" s="72">
        <f>ROW()</f>
        <v>219</v>
      </c>
      <c r="B219" s="124"/>
      <c r="C219" s="19" t="s">
        <v>29</v>
      </c>
      <c r="D219" s="131"/>
      <c r="E219" s="26">
        <f t="shared" ref="E219:N219" si="14">SUM(E188:E218)</f>
        <v>0</v>
      </c>
      <c r="F219" s="26">
        <f t="shared" si="14"/>
        <v>0</v>
      </c>
      <c r="G219" s="26">
        <f t="shared" si="14"/>
        <v>0</v>
      </c>
      <c r="H219" s="26">
        <f t="shared" si="14"/>
        <v>0</v>
      </c>
      <c r="I219" s="26">
        <f t="shared" si="14"/>
        <v>0</v>
      </c>
      <c r="J219" s="26">
        <f t="shared" si="14"/>
        <v>0</v>
      </c>
      <c r="K219" s="109">
        <f t="shared" si="14"/>
        <v>0</v>
      </c>
      <c r="L219" s="107">
        <f t="shared" si="14"/>
        <v>0</v>
      </c>
      <c r="M219" s="26">
        <f t="shared" si="14"/>
        <v>0</v>
      </c>
      <c r="N219" s="26">
        <f t="shared" si="14"/>
        <v>0</v>
      </c>
      <c r="O219" s="123"/>
      <c r="P219" s="26">
        <f>SUM(P188:P218)</f>
        <v>0</v>
      </c>
      <c r="Q219" s="143"/>
      <c r="R219" s="5"/>
    </row>
    <row r="220" spans="1:27" x14ac:dyDescent="0.2">
      <c r="A220" s="73">
        <f>ROW()</f>
        <v>220</v>
      </c>
      <c r="B220" s="151"/>
      <c r="C220" s="151"/>
      <c r="D220" s="151"/>
      <c r="E220" s="151"/>
      <c r="F220" s="151"/>
      <c r="G220" s="151"/>
      <c r="H220" s="151"/>
      <c r="I220" s="151"/>
      <c r="J220" s="151"/>
      <c r="K220" s="151"/>
      <c r="L220" s="151"/>
      <c r="M220" s="151"/>
      <c r="N220" s="151"/>
      <c r="O220" s="151"/>
      <c r="P220" s="150" t="s">
        <v>82</v>
      </c>
      <c r="Q220" s="148" t="s">
        <v>81</v>
      </c>
      <c r="R220" s="5"/>
    </row>
    <row r="221" spans="1:27" x14ac:dyDescent="0.2">
      <c r="J221"/>
      <c r="K221" s="5"/>
      <c r="L221"/>
    </row>
    <row r="222" spans="1:27" s="3" customFormat="1" ht="12.75" customHeight="1" x14ac:dyDescent="0.2">
      <c r="A222" s="136"/>
      <c r="B222" s="137"/>
      <c r="C222" s="137"/>
      <c r="D222" s="137"/>
      <c r="E222" s="137"/>
      <c r="F222" s="137"/>
      <c r="G222" s="137"/>
      <c r="H222" s="137"/>
      <c r="I222" s="137"/>
      <c r="J222" s="137"/>
      <c r="K222" s="138"/>
      <c r="L222"/>
      <c r="M222"/>
      <c r="N222"/>
      <c r="O222"/>
      <c r="P222"/>
      <c r="Q222"/>
      <c r="R222"/>
      <c r="S222"/>
      <c r="T222"/>
      <c r="U222"/>
      <c r="V222"/>
      <c r="W222"/>
      <c r="X222"/>
      <c r="Y222"/>
      <c r="Z222"/>
      <c r="AA222"/>
    </row>
    <row r="223" spans="1:27" s="3" customFormat="1" ht="16.5" customHeight="1" x14ac:dyDescent="0.25">
      <c r="A223" s="139"/>
      <c r="B223" s="30"/>
      <c r="C223" s="30"/>
      <c r="D223" s="30"/>
      <c r="E223" s="30"/>
      <c r="F223" s="11"/>
      <c r="G223" s="255"/>
      <c r="H223" s="255"/>
      <c r="I223" s="255"/>
      <c r="J223" s="255"/>
      <c r="K223" s="68"/>
      <c r="L223"/>
      <c r="M223"/>
      <c r="N223"/>
      <c r="O223"/>
      <c r="P223"/>
      <c r="Q223"/>
      <c r="R223"/>
      <c r="S223"/>
      <c r="T223"/>
      <c r="U223"/>
      <c r="V223"/>
      <c r="W223"/>
      <c r="X223"/>
      <c r="Y223"/>
      <c r="Z223"/>
      <c r="AA223"/>
    </row>
    <row r="224" spans="1:27" s="3" customFormat="1" ht="16.5" customHeight="1" x14ac:dyDescent="0.25">
      <c r="A224" s="139"/>
      <c r="B224" s="30"/>
      <c r="C224" s="30"/>
      <c r="D224" s="30"/>
      <c r="E224" s="30"/>
      <c r="F224" s="11"/>
      <c r="G224" s="254"/>
      <c r="H224" s="254"/>
      <c r="I224" s="254"/>
      <c r="J224" s="254"/>
      <c r="K224" s="68"/>
      <c r="L224"/>
      <c r="M224"/>
      <c r="N224"/>
      <c r="O224"/>
      <c r="P224"/>
      <c r="Q224"/>
      <c r="R224"/>
      <c r="S224"/>
      <c r="T224"/>
      <c r="U224"/>
      <c r="V224"/>
      <c r="W224"/>
      <c r="X224"/>
      <c r="Y224"/>
      <c r="Z224"/>
      <c r="AA224"/>
    </row>
    <row r="225" spans="1:27" s="3" customFormat="1" ht="20.25" customHeight="1" x14ac:dyDescent="0.25">
      <c r="A225" s="149" t="s">
        <v>188</v>
      </c>
      <c r="B225" s="10"/>
      <c r="C225" s="10"/>
      <c r="D225" s="10"/>
      <c r="E225" s="10"/>
      <c r="F225" s="10"/>
      <c r="G225" s="10"/>
      <c r="H225" s="10"/>
      <c r="I225" s="10"/>
      <c r="J225" s="10"/>
      <c r="K225" s="68"/>
      <c r="L225"/>
      <c r="M225"/>
      <c r="N225"/>
      <c r="O225"/>
      <c r="P225"/>
      <c r="Q225"/>
      <c r="R225"/>
      <c r="S225"/>
      <c r="T225"/>
      <c r="U225"/>
      <c r="V225"/>
      <c r="W225"/>
      <c r="X225"/>
      <c r="Y225"/>
      <c r="Z225"/>
      <c r="AA225"/>
    </row>
    <row r="226" spans="1:27" s="3" customFormat="1" ht="12.75" customHeight="1" x14ac:dyDescent="0.2">
      <c r="A226" s="71" t="s">
        <v>87</v>
      </c>
      <c r="B226" s="12" t="s">
        <v>136</v>
      </c>
      <c r="C226" s="30"/>
      <c r="D226" s="30"/>
      <c r="E226" s="30"/>
      <c r="F226" s="30"/>
      <c r="G226" s="30"/>
      <c r="H226" s="30"/>
      <c r="I226" s="30"/>
      <c r="J226" s="30"/>
      <c r="K226" s="69"/>
      <c r="L226"/>
      <c r="M226"/>
      <c r="N226"/>
      <c r="O226"/>
      <c r="P226"/>
      <c r="Q226"/>
      <c r="R226"/>
      <c r="S226"/>
      <c r="T226"/>
      <c r="U226"/>
      <c r="V226"/>
      <c r="W226"/>
      <c r="X226"/>
      <c r="Y226"/>
      <c r="Z226"/>
      <c r="AA226"/>
    </row>
    <row r="227" spans="1:27" ht="35.25" customHeight="1" x14ac:dyDescent="0.2">
      <c r="A227" s="72">
        <f>ROW()</f>
        <v>227</v>
      </c>
      <c r="B227" s="131"/>
      <c r="C227" s="57" t="s">
        <v>10</v>
      </c>
      <c r="D227" s="44"/>
      <c r="E227" s="44"/>
      <c r="F227" s="44"/>
      <c r="G227" s="44"/>
      <c r="H227" s="44"/>
      <c r="I227" s="44"/>
      <c r="J227" s="44"/>
      <c r="K227" s="152"/>
      <c r="L227"/>
    </row>
    <row r="228" spans="1:27" s="3" customFormat="1" ht="15" customHeight="1" x14ac:dyDescent="0.2">
      <c r="A228" s="72">
        <f>ROW()</f>
        <v>228</v>
      </c>
      <c r="B228" s="131"/>
      <c r="C228" s="267"/>
      <c r="D228" s="267"/>
      <c r="E228" s="267"/>
      <c r="F228" s="267"/>
      <c r="G228" s="267"/>
      <c r="H228" s="267"/>
      <c r="I228" s="267"/>
      <c r="J228" s="267"/>
      <c r="K228" s="153"/>
      <c r="L228"/>
      <c r="M228"/>
      <c r="N228"/>
      <c r="O228"/>
      <c r="P228"/>
      <c r="Q228"/>
      <c r="R228"/>
      <c r="S228"/>
      <c r="T228"/>
      <c r="U228"/>
      <c r="V228"/>
      <c r="W228"/>
      <c r="X228"/>
      <c r="Y228"/>
      <c r="Z228"/>
      <c r="AA228"/>
    </row>
    <row r="229" spans="1:27" s="3" customFormat="1" ht="15" customHeight="1" x14ac:dyDescent="0.2">
      <c r="A229" s="72">
        <f>ROW()</f>
        <v>229</v>
      </c>
      <c r="B229" s="131"/>
      <c r="C229" s="267"/>
      <c r="D229" s="267"/>
      <c r="E229" s="267"/>
      <c r="F229" s="267"/>
      <c r="G229" s="267"/>
      <c r="H229" s="267"/>
      <c r="I229" s="267"/>
      <c r="J229" s="267"/>
      <c r="K229" s="153"/>
      <c r="L229"/>
      <c r="M229"/>
      <c r="N229"/>
      <c r="O229"/>
      <c r="P229"/>
      <c r="Q229"/>
      <c r="R229"/>
      <c r="S229"/>
      <c r="T229"/>
      <c r="U229"/>
      <c r="V229"/>
      <c r="W229"/>
      <c r="X229"/>
      <c r="Y229"/>
      <c r="Z229"/>
      <c r="AA229"/>
    </row>
    <row r="230" spans="1:27" ht="15" customHeight="1" x14ac:dyDescent="0.2">
      <c r="A230" s="72">
        <f>ROW()</f>
        <v>230</v>
      </c>
      <c r="B230" s="131"/>
      <c r="C230" s="267"/>
      <c r="D230" s="267"/>
      <c r="E230" s="267"/>
      <c r="F230" s="267"/>
      <c r="G230" s="267"/>
      <c r="H230" s="267"/>
      <c r="I230" s="267"/>
      <c r="J230" s="267"/>
      <c r="K230" s="153"/>
      <c r="L230"/>
    </row>
    <row r="231" spans="1:27" ht="15" customHeight="1" x14ac:dyDescent="0.2">
      <c r="A231" s="72">
        <f>ROW()</f>
        <v>231</v>
      </c>
      <c r="B231" s="131"/>
      <c r="C231" s="267"/>
      <c r="D231" s="267"/>
      <c r="E231" s="267"/>
      <c r="F231" s="267"/>
      <c r="G231" s="267"/>
      <c r="H231" s="267"/>
      <c r="I231" s="267"/>
      <c r="J231" s="267"/>
      <c r="K231" s="153"/>
      <c r="L231"/>
    </row>
    <row r="232" spans="1:27" ht="15" customHeight="1" x14ac:dyDescent="0.2">
      <c r="A232" s="72">
        <f>ROW()</f>
        <v>232</v>
      </c>
      <c r="B232" s="131"/>
      <c r="C232" s="267"/>
      <c r="D232" s="267"/>
      <c r="E232" s="267"/>
      <c r="F232" s="267"/>
      <c r="G232" s="267"/>
      <c r="H232" s="267"/>
      <c r="I232" s="267"/>
      <c r="J232" s="267"/>
      <c r="K232" s="153"/>
      <c r="L232"/>
    </row>
    <row r="233" spans="1:27" ht="15" customHeight="1" x14ac:dyDescent="0.2">
      <c r="A233" s="72">
        <f>ROW()</f>
        <v>233</v>
      </c>
      <c r="B233" s="131"/>
      <c r="C233" s="267"/>
      <c r="D233" s="267"/>
      <c r="E233" s="267"/>
      <c r="F233" s="267"/>
      <c r="G233" s="267"/>
      <c r="H233" s="267"/>
      <c r="I233" s="267"/>
      <c r="J233" s="267"/>
      <c r="K233" s="153"/>
      <c r="L233"/>
    </row>
    <row r="234" spans="1:27" ht="15" customHeight="1" x14ac:dyDescent="0.2">
      <c r="A234" s="72">
        <f>ROW()</f>
        <v>234</v>
      </c>
      <c r="B234" s="131"/>
      <c r="C234" s="267"/>
      <c r="D234" s="267"/>
      <c r="E234" s="267"/>
      <c r="F234" s="267"/>
      <c r="G234" s="267"/>
      <c r="H234" s="267"/>
      <c r="I234" s="267"/>
      <c r="J234" s="267"/>
      <c r="K234" s="153"/>
      <c r="L234"/>
    </row>
    <row r="235" spans="1:27" ht="15" customHeight="1" x14ac:dyDescent="0.2">
      <c r="A235" s="72">
        <f>ROW()</f>
        <v>235</v>
      </c>
      <c r="B235" s="131"/>
      <c r="C235" s="267"/>
      <c r="D235" s="267"/>
      <c r="E235" s="267"/>
      <c r="F235" s="267"/>
      <c r="G235" s="267"/>
      <c r="H235" s="267"/>
      <c r="I235" s="267"/>
      <c r="J235" s="267"/>
      <c r="K235" s="153"/>
      <c r="L235"/>
    </row>
    <row r="236" spans="1:27" ht="15" customHeight="1" x14ac:dyDescent="0.2">
      <c r="A236" s="72">
        <f>ROW()</f>
        <v>236</v>
      </c>
      <c r="B236" s="131"/>
      <c r="C236" s="267"/>
      <c r="D236" s="267"/>
      <c r="E236" s="267"/>
      <c r="F236" s="267"/>
      <c r="G236" s="267"/>
      <c r="H236" s="267"/>
      <c r="I236" s="267"/>
      <c r="J236" s="267"/>
      <c r="K236" s="153"/>
      <c r="L236"/>
    </row>
    <row r="237" spans="1:27" ht="15" customHeight="1" x14ac:dyDescent="0.2">
      <c r="A237" s="72">
        <f>ROW()</f>
        <v>237</v>
      </c>
      <c r="B237" s="131"/>
      <c r="C237" s="267"/>
      <c r="D237" s="267"/>
      <c r="E237" s="267"/>
      <c r="F237" s="267"/>
      <c r="G237" s="267"/>
      <c r="H237" s="267"/>
      <c r="I237" s="267"/>
      <c r="J237" s="267"/>
      <c r="K237" s="153"/>
      <c r="L237"/>
    </row>
    <row r="238" spans="1:27" ht="15" customHeight="1" x14ac:dyDescent="0.2">
      <c r="A238" s="72">
        <f>ROW()</f>
        <v>238</v>
      </c>
      <c r="B238" s="131"/>
      <c r="C238" s="267"/>
      <c r="D238" s="267"/>
      <c r="E238" s="267"/>
      <c r="F238" s="267"/>
      <c r="G238" s="267"/>
      <c r="H238" s="267"/>
      <c r="I238" s="267"/>
      <c r="J238" s="267"/>
      <c r="K238" s="153"/>
      <c r="L238"/>
    </row>
    <row r="239" spans="1:27" ht="15" customHeight="1" x14ac:dyDescent="0.2">
      <c r="A239" s="72">
        <f>ROW()</f>
        <v>239</v>
      </c>
      <c r="B239" s="131"/>
      <c r="C239" s="267"/>
      <c r="D239" s="267"/>
      <c r="E239" s="267"/>
      <c r="F239" s="267"/>
      <c r="G239" s="267"/>
      <c r="H239" s="267"/>
      <c r="I239" s="267"/>
      <c r="J239" s="267"/>
      <c r="K239" s="153"/>
      <c r="L239"/>
    </row>
    <row r="240" spans="1:27" ht="15" customHeight="1" x14ac:dyDescent="0.2">
      <c r="A240" s="72">
        <f>ROW()</f>
        <v>240</v>
      </c>
      <c r="B240" s="131"/>
      <c r="C240" s="267"/>
      <c r="D240" s="267"/>
      <c r="E240" s="267"/>
      <c r="F240" s="267"/>
      <c r="G240" s="267"/>
      <c r="H240" s="267"/>
      <c r="I240" s="267"/>
      <c r="J240" s="267"/>
      <c r="K240" s="153"/>
      <c r="L240"/>
    </row>
    <row r="241" spans="1:27" ht="24.95" customHeight="1" x14ac:dyDescent="0.2">
      <c r="A241" s="72">
        <f>ROW()</f>
        <v>241</v>
      </c>
      <c r="B241" s="131"/>
      <c r="C241" s="289" t="s">
        <v>76</v>
      </c>
      <c r="D241" s="290"/>
      <c r="E241" s="290"/>
      <c r="F241" s="290"/>
      <c r="G241" s="290"/>
      <c r="H241" s="290"/>
      <c r="I241" s="290"/>
      <c r="J241" s="290"/>
      <c r="K241" s="152"/>
      <c r="L241"/>
    </row>
    <row r="242" spans="1:27" ht="35.25" customHeight="1" x14ac:dyDescent="0.2">
      <c r="A242" s="72">
        <f>ROW()</f>
        <v>242</v>
      </c>
      <c r="B242" s="131"/>
      <c r="C242" s="57" t="s">
        <v>11</v>
      </c>
      <c r="D242" s="44"/>
      <c r="E242" s="44"/>
      <c r="F242" s="44"/>
      <c r="G242" s="44"/>
      <c r="H242" s="44"/>
      <c r="I242" s="44"/>
      <c r="J242" s="44"/>
      <c r="K242" s="152"/>
      <c r="L242"/>
    </row>
    <row r="243" spans="1:27" s="3" customFormat="1" ht="15" customHeight="1" x14ac:dyDescent="0.2">
      <c r="A243" s="72">
        <f>ROW()</f>
        <v>243</v>
      </c>
      <c r="B243" s="131"/>
      <c r="C243" s="267"/>
      <c r="D243" s="267"/>
      <c r="E243" s="267"/>
      <c r="F243" s="267"/>
      <c r="G243" s="267"/>
      <c r="H243" s="267"/>
      <c r="I243" s="267"/>
      <c r="J243" s="267"/>
      <c r="K243" s="153"/>
      <c r="L243"/>
      <c r="M243"/>
      <c r="N243"/>
      <c r="O243"/>
      <c r="P243"/>
      <c r="Q243"/>
      <c r="R243"/>
      <c r="S243"/>
      <c r="T243"/>
      <c r="U243"/>
      <c r="V243"/>
      <c r="W243"/>
      <c r="X243"/>
      <c r="Y243"/>
      <c r="Z243"/>
      <c r="AA243"/>
    </row>
    <row r="244" spans="1:27" ht="15" customHeight="1" x14ac:dyDescent="0.2">
      <c r="A244" s="72">
        <f>ROW()</f>
        <v>244</v>
      </c>
      <c r="B244" s="131"/>
      <c r="C244" s="267"/>
      <c r="D244" s="267"/>
      <c r="E244" s="267"/>
      <c r="F244" s="267"/>
      <c r="G244" s="267"/>
      <c r="H244" s="267"/>
      <c r="I244" s="267"/>
      <c r="J244" s="267"/>
      <c r="K244" s="153"/>
      <c r="L244"/>
    </row>
    <row r="245" spans="1:27" ht="15" customHeight="1" x14ac:dyDescent="0.2">
      <c r="A245" s="72">
        <f>ROW()</f>
        <v>245</v>
      </c>
      <c r="B245" s="131"/>
      <c r="C245" s="267"/>
      <c r="D245" s="267"/>
      <c r="E245" s="267"/>
      <c r="F245" s="267"/>
      <c r="G245" s="267"/>
      <c r="H245" s="267"/>
      <c r="I245" s="267"/>
      <c r="J245" s="267"/>
      <c r="K245" s="153"/>
      <c r="L245"/>
    </row>
    <row r="246" spans="1:27" ht="15" customHeight="1" x14ac:dyDescent="0.2">
      <c r="A246" s="72">
        <f>ROW()</f>
        <v>246</v>
      </c>
      <c r="B246" s="131"/>
      <c r="C246" s="267"/>
      <c r="D246" s="267"/>
      <c r="E246" s="267"/>
      <c r="F246" s="267"/>
      <c r="G246" s="267"/>
      <c r="H246" s="267"/>
      <c r="I246" s="267"/>
      <c r="J246" s="267"/>
      <c r="K246" s="153"/>
      <c r="L246"/>
    </row>
    <row r="247" spans="1:27" ht="15" customHeight="1" x14ac:dyDescent="0.2">
      <c r="A247" s="72">
        <f>ROW()</f>
        <v>247</v>
      </c>
      <c r="B247" s="131"/>
      <c r="C247" s="267"/>
      <c r="D247" s="267"/>
      <c r="E247" s="267"/>
      <c r="F247" s="267"/>
      <c r="G247" s="267"/>
      <c r="H247" s="267"/>
      <c r="I247" s="267"/>
      <c r="J247" s="267"/>
      <c r="K247" s="153"/>
      <c r="L247"/>
    </row>
    <row r="248" spans="1:27" ht="15" customHeight="1" x14ac:dyDescent="0.2">
      <c r="A248" s="72">
        <f>ROW()</f>
        <v>248</v>
      </c>
      <c r="B248" s="131"/>
      <c r="C248" s="267"/>
      <c r="D248" s="267"/>
      <c r="E248" s="267"/>
      <c r="F248" s="267"/>
      <c r="G248" s="267"/>
      <c r="H248" s="267"/>
      <c r="I248" s="267"/>
      <c r="J248" s="267"/>
      <c r="K248" s="153"/>
      <c r="L248"/>
    </row>
    <row r="249" spans="1:27" ht="15" customHeight="1" x14ac:dyDescent="0.2">
      <c r="A249" s="72">
        <f>ROW()</f>
        <v>249</v>
      </c>
      <c r="B249" s="131"/>
      <c r="C249" s="267"/>
      <c r="D249" s="267"/>
      <c r="E249" s="267"/>
      <c r="F249" s="267"/>
      <c r="G249" s="267"/>
      <c r="H249" s="267"/>
      <c r="I249" s="267"/>
      <c r="J249" s="267"/>
      <c r="K249" s="153"/>
      <c r="L249"/>
    </row>
    <row r="250" spans="1:27" ht="15" customHeight="1" x14ac:dyDescent="0.2">
      <c r="A250" s="72">
        <f>ROW()</f>
        <v>250</v>
      </c>
      <c r="B250" s="131"/>
      <c r="C250" s="267"/>
      <c r="D250" s="267"/>
      <c r="E250" s="267"/>
      <c r="F250" s="267"/>
      <c r="G250" s="267"/>
      <c r="H250" s="267"/>
      <c r="I250" s="267"/>
      <c r="J250" s="267"/>
      <c r="K250" s="153"/>
      <c r="L250"/>
    </row>
    <row r="251" spans="1:27" ht="15" customHeight="1" x14ac:dyDescent="0.2">
      <c r="A251" s="72">
        <f>ROW()</f>
        <v>251</v>
      </c>
      <c r="B251" s="131"/>
      <c r="C251" s="267"/>
      <c r="D251" s="267"/>
      <c r="E251" s="267"/>
      <c r="F251" s="267"/>
      <c r="G251" s="267"/>
      <c r="H251" s="267"/>
      <c r="I251" s="267"/>
      <c r="J251" s="267"/>
      <c r="K251" s="153"/>
      <c r="L251"/>
    </row>
    <row r="252" spans="1:27" ht="15" customHeight="1" x14ac:dyDescent="0.2">
      <c r="A252" s="72">
        <f>ROW()</f>
        <v>252</v>
      </c>
      <c r="B252" s="131"/>
      <c r="C252" s="267"/>
      <c r="D252" s="267"/>
      <c r="E252" s="267"/>
      <c r="F252" s="267"/>
      <c r="G252" s="267"/>
      <c r="H252" s="267"/>
      <c r="I252" s="267"/>
      <c r="J252" s="267"/>
      <c r="K252" s="153"/>
      <c r="L252"/>
    </row>
    <row r="253" spans="1:27" ht="15" customHeight="1" x14ac:dyDescent="0.2">
      <c r="A253" s="72">
        <f>ROW()</f>
        <v>253</v>
      </c>
      <c r="B253" s="131"/>
      <c r="C253" s="267"/>
      <c r="D253" s="267"/>
      <c r="E253" s="267"/>
      <c r="F253" s="267"/>
      <c r="G253" s="267"/>
      <c r="H253" s="267"/>
      <c r="I253" s="267"/>
      <c r="J253" s="267"/>
      <c r="K253" s="153"/>
      <c r="L253"/>
    </row>
    <row r="254" spans="1:27" ht="15" customHeight="1" x14ac:dyDescent="0.2">
      <c r="A254" s="72">
        <f>ROW()</f>
        <v>254</v>
      </c>
      <c r="B254" s="131"/>
      <c r="C254" s="267"/>
      <c r="D254" s="267"/>
      <c r="E254" s="267"/>
      <c r="F254" s="267"/>
      <c r="G254" s="267"/>
      <c r="H254" s="267"/>
      <c r="I254" s="267"/>
      <c r="J254" s="267"/>
      <c r="K254" s="153"/>
      <c r="L254"/>
    </row>
    <row r="255" spans="1:27" ht="15" customHeight="1" x14ac:dyDescent="0.2">
      <c r="A255" s="72">
        <f>ROW()</f>
        <v>255</v>
      </c>
      <c r="B255" s="131"/>
      <c r="C255" s="267"/>
      <c r="D255" s="267"/>
      <c r="E255" s="267"/>
      <c r="F255" s="267"/>
      <c r="G255" s="267"/>
      <c r="H255" s="267"/>
      <c r="I255" s="267"/>
      <c r="J255" s="267"/>
      <c r="K255" s="153"/>
      <c r="L255"/>
    </row>
    <row r="256" spans="1:27" ht="12.6" customHeight="1" x14ac:dyDescent="0.2">
      <c r="A256" s="72">
        <f>ROW()</f>
        <v>256</v>
      </c>
      <c r="B256" s="131"/>
      <c r="C256" s="289" t="s">
        <v>78</v>
      </c>
      <c r="D256" s="290"/>
      <c r="E256" s="290"/>
      <c r="F256" s="290"/>
      <c r="G256" s="290"/>
      <c r="H256" s="290"/>
      <c r="I256" s="290"/>
      <c r="J256" s="290"/>
      <c r="K256" s="152"/>
      <c r="L256"/>
    </row>
    <row r="257" spans="1:27" ht="30" customHeight="1" x14ac:dyDescent="0.25">
      <c r="A257" s="72">
        <f>ROW()</f>
        <v>257</v>
      </c>
      <c r="B257" s="130" t="s">
        <v>189</v>
      </c>
      <c r="C257" s="129"/>
      <c r="D257" s="127"/>
      <c r="E257" s="124"/>
      <c r="F257" s="124"/>
      <c r="G257" s="124"/>
      <c r="H257" s="124"/>
      <c r="I257" s="124"/>
      <c r="J257" s="123"/>
      <c r="K257" s="152"/>
      <c r="L257"/>
    </row>
    <row r="258" spans="1:27" ht="60" customHeight="1" x14ac:dyDescent="0.2">
      <c r="A258" s="72">
        <f>ROW()</f>
        <v>258</v>
      </c>
      <c r="B258" s="131"/>
      <c r="C258" s="129" t="s">
        <v>44</v>
      </c>
      <c r="D258" s="127"/>
      <c r="E258" s="124"/>
      <c r="F258" s="24" t="s">
        <v>16</v>
      </c>
      <c r="G258" s="24" t="s">
        <v>17</v>
      </c>
      <c r="H258" s="24" t="s">
        <v>18</v>
      </c>
      <c r="I258" s="24" t="s">
        <v>19</v>
      </c>
      <c r="J258" s="24" t="s">
        <v>20</v>
      </c>
      <c r="K258" s="152"/>
      <c r="L258"/>
    </row>
    <row r="259" spans="1:27" x14ac:dyDescent="0.2">
      <c r="A259" s="72">
        <f>ROW()</f>
        <v>259</v>
      </c>
      <c r="B259" s="131"/>
      <c r="C259" s="127"/>
      <c r="D259" s="127"/>
      <c r="E259" s="124"/>
      <c r="F259" s="32">
        <f>IF(ISNUMBER('Pricing CoverSheet'!$C$12),DATE(YEAR('Pricing CoverSheet'!$C$12),MONTH('Pricing CoverSheet'!$C$12),DAY('Pricing CoverSheet'!$C$12)),"")</f>
        <v>41364</v>
      </c>
      <c r="G259" s="32">
        <f>IF(ISNUMBER('Pricing CoverSheet'!$C$12),DATE(YEAR('Pricing CoverSheet'!$C$12)+1,MONTH('Pricing CoverSheet'!$C$12),DAY('Pricing CoverSheet'!$C$12)),"")</f>
        <v>41729</v>
      </c>
      <c r="H259" s="32">
        <f>IF(ISNUMBER('Pricing CoverSheet'!$C$12),DATE(YEAR('Pricing CoverSheet'!$C$12)+2,MONTH('Pricing CoverSheet'!$C$12),DAY('Pricing CoverSheet'!$C$12)),"")</f>
        <v>42094</v>
      </c>
      <c r="I259" s="32">
        <f>IF(ISNUMBER('Pricing CoverSheet'!$C$12),DATE(YEAR('Pricing CoverSheet'!$C$12)+3,MONTH('Pricing CoverSheet'!$C$12),DAY('Pricing CoverSheet'!$C$12)),"")</f>
        <v>42460</v>
      </c>
      <c r="J259" s="32">
        <f>IF(ISNUMBER('Pricing CoverSheet'!$C$12),DATE(YEAR('Pricing CoverSheet'!$C$12)+4,MONTH('Pricing CoverSheet'!$C$12),DAY('Pricing CoverSheet'!$C$12)),"")</f>
        <v>42825</v>
      </c>
      <c r="K259" s="152"/>
      <c r="L259"/>
    </row>
    <row r="260" spans="1:27" ht="15" customHeight="1" x14ac:dyDescent="0.2">
      <c r="A260" s="72">
        <f>ROW()</f>
        <v>260</v>
      </c>
      <c r="B260" s="124"/>
      <c r="C260" s="126" t="s">
        <v>62</v>
      </c>
      <c r="D260" s="127"/>
      <c r="E260" s="124"/>
      <c r="F260" s="125"/>
      <c r="G260" s="125"/>
      <c r="H260" s="125"/>
      <c r="I260" s="125"/>
      <c r="J260" s="125"/>
      <c r="K260" s="152"/>
      <c r="L260"/>
    </row>
    <row r="261" spans="1:27" ht="15" customHeight="1" x14ac:dyDescent="0.2">
      <c r="A261" s="72">
        <f>ROW()</f>
        <v>261</v>
      </c>
      <c r="B261" s="124"/>
      <c r="C261" s="126" t="s">
        <v>63</v>
      </c>
      <c r="D261" s="127"/>
      <c r="E261" s="124"/>
      <c r="F261" s="125"/>
      <c r="G261" s="125"/>
      <c r="H261" s="125"/>
      <c r="I261" s="125"/>
      <c r="J261" s="125"/>
      <c r="K261" s="152"/>
      <c r="L261"/>
    </row>
    <row r="262" spans="1:27" ht="15" customHeight="1" thickBot="1" x14ac:dyDescent="0.25">
      <c r="A262" s="72">
        <f>ROW()</f>
        <v>262</v>
      </c>
      <c r="B262" s="124"/>
      <c r="C262" s="126" t="s">
        <v>64</v>
      </c>
      <c r="D262" s="127"/>
      <c r="E262" s="124"/>
      <c r="F262" s="125"/>
      <c r="G262" s="125"/>
      <c r="H262" s="125"/>
      <c r="I262" s="125"/>
      <c r="J262" s="125"/>
      <c r="K262" s="152"/>
      <c r="L262"/>
    </row>
    <row r="263" spans="1:27" ht="15" customHeight="1" thickBot="1" x14ac:dyDescent="0.25">
      <c r="A263" s="72">
        <f>ROW()</f>
        <v>263</v>
      </c>
      <c r="B263" s="124"/>
      <c r="C263" s="126" t="s">
        <v>116</v>
      </c>
      <c r="D263" s="127"/>
      <c r="E263" s="124"/>
      <c r="F263" s="26">
        <f>SUM(F260:F262)</f>
        <v>0</v>
      </c>
      <c r="G263" s="26">
        <f>SUM(G260:G262)</f>
        <v>0</v>
      </c>
      <c r="H263" s="26">
        <f>SUM(H260:H262)</f>
        <v>0</v>
      </c>
      <c r="I263" s="26">
        <f>SUM(I260:I262)</f>
        <v>0</v>
      </c>
      <c r="J263" s="26">
        <f>SUM(J260:J262)</f>
        <v>0</v>
      </c>
      <c r="K263" s="152"/>
      <c r="L263"/>
    </row>
    <row r="264" spans="1:27" ht="15" customHeight="1" x14ac:dyDescent="0.2">
      <c r="A264" s="72"/>
      <c r="B264" s="124"/>
      <c r="C264" s="126"/>
      <c r="D264" s="127"/>
      <c r="E264" s="124"/>
      <c r="F264" s="27"/>
      <c r="G264" s="27"/>
      <c r="H264" s="27"/>
      <c r="I264" s="27"/>
      <c r="J264" s="27"/>
      <c r="K264" s="152"/>
      <c r="L264"/>
    </row>
    <row r="265" spans="1:27" x14ac:dyDescent="0.2">
      <c r="A265" s="73">
        <f>ROW()</f>
        <v>265</v>
      </c>
      <c r="B265" s="151"/>
      <c r="C265" s="151"/>
      <c r="D265" s="151"/>
      <c r="E265" s="154"/>
      <c r="F265" s="151"/>
      <c r="G265" s="151"/>
      <c r="H265" s="151"/>
      <c r="I265" s="151"/>
      <c r="J265" s="151"/>
      <c r="K265" s="148" t="s">
        <v>83</v>
      </c>
      <c r="L265"/>
    </row>
    <row r="266" spans="1:27" x14ac:dyDescent="0.2">
      <c r="J266"/>
      <c r="K266" s="5"/>
      <c r="L266"/>
    </row>
    <row r="267" spans="1:27" s="3" customFormat="1" ht="12.75" customHeight="1" x14ac:dyDescent="0.2">
      <c r="A267" s="136"/>
      <c r="B267" s="137"/>
      <c r="C267" s="137"/>
      <c r="D267" s="137"/>
      <c r="E267" s="137"/>
      <c r="F267" s="137"/>
      <c r="G267" s="137"/>
      <c r="H267" s="137"/>
      <c r="I267" s="137"/>
      <c r="J267" s="137"/>
      <c r="K267" s="138"/>
      <c r="L267"/>
      <c r="M267"/>
      <c r="N267"/>
      <c r="O267"/>
      <c r="P267"/>
      <c r="Q267"/>
      <c r="R267"/>
      <c r="S267"/>
      <c r="T267"/>
      <c r="U267"/>
      <c r="V267"/>
      <c r="W267"/>
      <c r="X267"/>
      <c r="Y267"/>
      <c r="Z267"/>
      <c r="AA267"/>
    </row>
    <row r="268" spans="1:27" s="3" customFormat="1" ht="16.5" customHeight="1" x14ac:dyDescent="0.25">
      <c r="A268" s="139"/>
      <c r="B268" s="30"/>
      <c r="C268" s="30"/>
      <c r="D268" s="30"/>
      <c r="E268" s="30"/>
      <c r="F268" s="11"/>
      <c r="G268" s="255" t="str">
        <f>IF(NOT(ISBLANK('Pricing CoverSheet'!$C$8)),'Pricing CoverSheet'!$C$8,"")</f>
        <v>Airport Company</v>
      </c>
      <c r="H268" s="255"/>
      <c r="I268" s="255"/>
      <c r="J268" s="255"/>
      <c r="K268" s="68"/>
      <c r="L268"/>
      <c r="M268"/>
      <c r="N268"/>
      <c r="O268"/>
      <c r="P268"/>
      <c r="Q268"/>
      <c r="R268"/>
      <c r="S268"/>
      <c r="T268"/>
      <c r="U268"/>
      <c r="V268"/>
      <c r="W268"/>
      <c r="X268"/>
      <c r="Y268"/>
      <c r="Z268"/>
      <c r="AA268"/>
    </row>
    <row r="269" spans="1:27" s="3" customFormat="1" ht="16.5" customHeight="1" x14ac:dyDescent="0.25">
      <c r="A269" s="139"/>
      <c r="B269" s="30"/>
      <c r="C269" s="30"/>
      <c r="D269" s="30"/>
      <c r="E269" s="30"/>
      <c r="F269" s="11"/>
      <c r="G269" s="254">
        <f>IF(ISNUMBER('Pricing CoverSheet'!$C$12),'Pricing CoverSheet'!$C$12,"")</f>
        <v>41364</v>
      </c>
      <c r="H269" s="254"/>
      <c r="I269" s="254"/>
      <c r="J269" s="254"/>
      <c r="K269" s="68"/>
      <c r="L269"/>
      <c r="M269"/>
      <c r="N269"/>
      <c r="O269"/>
      <c r="P269"/>
      <c r="Q269"/>
      <c r="R269"/>
      <c r="S269"/>
      <c r="T269"/>
      <c r="U269"/>
      <c r="V269"/>
      <c r="W269"/>
      <c r="X269"/>
      <c r="Y269"/>
      <c r="Z269"/>
      <c r="AA269"/>
    </row>
    <row r="270" spans="1:27" s="3" customFormat="1" ht="20.25" customHeight="1" x14ac:dyDescent="0.25">
      <c r="A270" s="149" t="s">
        <v>190</v>
      </c>
      <c r="B270" s="10"/>
      <c r="C270" s="10"/>
      <c r="D270" s="10"/>
      <c r="E270" s="10"/>
      <c r="F270" s="10"/>
      <c r="G270" s="10"/>
      <c r="H270" s="10"/>
      <c r="I270" s="10"/>
      <c r="J270" s="10"/>
      <c r="K270" s="68"/>
      <c r="L270"/>
      <c r="M270"/>
      <c r="N270"/>
      <c r="O270"/>
      <c r="P270"/>
      <c r="Q270"/>
      <c r="R270"/>
      <c r="S270"/>
      <c r="T270"/>
      <c r="U270"/>
      <c r="V270"/>
      <c r="W270"/>
      <c r="X270"/>
      <c r="Y270"/>
      <c r="Z270"/>
      <c r="AA270"/>
    </row>
    <row r="271" spans="1:27" s="3" customFormat="1" ht="12.75" customHeight="1" x14ac:dyDescent="0.2">
      <c r="A271" s="71" t="s">
        <v>87</v>
      </c>
      <c r="B271" s="12" t="s">
        <v>136</v>
      </c>
      <c r="C271" s="30"/>
      <c r="D271" s="30"/>
      <c r="E271" s="30"/>
      <c r="F271" s="30"/>
      <c r="G271" s="30"/>
      <c r="H271" s="30"/>
      <c r="I271" s="30"/>
      <c r="J271" s="30"/>
      <c r="K271" s="69"/>
      <c r="L271"/>
      <c r="M271"/>
      <c r="N271"/>
      <c r="O271"/>
      <c r="P271"/>
      <c r="Q271"/>
      <c r="R271"/>
      <c r="S271"/>
      <c r="T271"/>
      <c r="U271"/>
      <c r="V271"/>
      <c r="W271"/>
      <c r="X271"/>
      <c r="Y271"/>
      <c r="Z271"/>
      <c r="AA271"/>
    </row>
    <row r="272" spans="1:27" ht="30" customHeight="1" x14ac:dyDescent="0.25">
      <c r="A272" s="72">
        <f>ROW()</f>
        <v>272</v>
      </c>
      <c r="B272" s="130" t="s">
        <v>191</v>
      </c>
      <c r="C272" s="129"/>
      <c r="D272" s="127"/>
      <c r="E272" s="124"/>
      <c r="F272" s="124"/>
      <c r="G272" s="124"/>
      <c r="H272" s="124"/>
      <c r="I272" s="124"/>
      <c r="J272" s="124"/>
      <c r="K272" s="152"/>
      <c r="L272"/>
    </row>
    <row r="273" spans="1:12" ht="60" customHeight="1" x14ac:dyDescent="0.2">
      <c r="A273" s="72">
        <f>ROW()</f>
        <v>273</v>
      </c>
      <c r="B273" s="131"/>
      <c r="C273" s="129" t="s">
        <v>44</v>
      </c>
      <c r="D273" s="127"/>
      <c r="E273" s="124"/>
      <c r="F273" s="24" t="s">
        <v>16</v>
      </c>
      <c r="G273" s="24" t="s">
        <v>17</v>
      </c>
      <c r="H273" s="24" t="s">
        <v>18</v>
      </c>
      <c r="I273" s="24" t="s">
        <v>19</v>
      </c>
      <c r="J273" s="24" t="s">
        <v>20</v>
      </c>
      <c r="K273" s="152"/>
      <c r="L273"/>
    </row>
    <row r="274" spans="1:12" x14ac:dyDescent="0.2">
      <c r="A274" s="72">
        <f>ROW()</f>
        <v>274</v>
      </c>
      <c r="B274" s="131"/>
      <c r="C274" s="127"/>
      <c r="D274" s="127"/>
      <c r="E274" s="124"/>
      <c r="F274" s="32">
        <f>IF(ISNUMBER('Pricing CoverSheet'!$C$12),DATE(YEAR('Pricing CoverSheet'!$C$12),MONTH('Pricing CoverSheet'!$C$12),DAY('Pricing CoverSheet'!$C$12)),"")</f>
        <v>41364</v>
      </c>
      <c r="G274" s="32">
        <f>IF(ISNUMBER('Pricing CoverSheet'!$C$12),DATE(YEAR('Pricing CoverSheet'!$C$12)+1,MONTH('Pricing CoverSheet'!$C$12),DAY('Pricing CoverSheet'!$C$12)),"")</f>
        <v>41729</v>
      </c>
      <c r="H274" s="32">
        <f>IF(ISNUMBER('Pricing CoverSheet'!$C$12),DATE(YEAR('Pricing CoverSheet'!$C$12)+2,MONTH('Pricing CoverSheet'!$C$12),DAY('Pricing CoverSheet'!$C$12)),"")</f>
        <v>42094</v>
      </c>
      <c r="I274" s="32">
        <f>IF(ISNUMBER('Pricing CoverSheet'!$C$12),DATE(YEAR('Pricing CoverSheet'!$C$12)+3,MONTH('Pricing CoverSheet'!$C$12),DAY('Pricing CoverSheet'!$C$12)),"")</f>
        <v>42460</v>
      </c>
      <c r="J274" s="32">
        <f>IF(ISNUMBER('Pricing CoverSheet'!$C$12),DATE(YEAR('Pricing CoverSheet'!$C$12)+4,MONTH('Pricing CoverSheet'!$C$12),DAY('Pricing CoverSheet'!$C$12)),"")</f>
        <v>42825</v>
      </c>
      <c r="K274" s="152"/>
      <c r="L274"/>
    </row>
    <row r="275" spans="1:12" ht="15" customHeight="1" x14ac:dyDescent="0.2">
      <c r="A275" s="72">
        <f>ROW()</f>
        <v>275</v>
      </c>
      <c r="B275" s="124"/>
      <c r="C275" s="124" t="s">
        <v>258</v>
      </c>
      <c r="D275" s="127"/>
      <c r="E275" s="124"/>
      <c r="F275" s="125"/>
      <c r="G275" s="125"/>
      <c r="H275" s="125"/>
      <c r="I275" s="125"/>
      <c r="J275" s="125"/>
      <c r="K275" s="152"/>
      <c r="L275"/>
    </row>
    <row r="276" spans="1:12" ht="15" customHeight="1" thickBot="1" x14ac:dyDescent="0.25">
      <c r="A276" s="72">
        <f>ROW()</f>
        <v>276</v>
      </c>
      <c r="B276" s="124"/>
      <c r="C276" s="124" t="s">
        <v>259</v>
      </c>
      <c r="D276" s="127"/>
      <c r="E276" s="124"/>
      <c r="F276" s="125"/>
      <c r="G276" s="125"/>
      <c r="H276" s="125"/>
      <c r="I276" s="125"/>
      <c r="J276" s="125"/>
      <c r="K276" s="152"/>
      <c r="L276"/>
    </row>
    <row r="277" spans="1:12" ht="15" customHeight="1" thickBot="1" x14ac:dyDescent="0.25">
      <c r="A277" s="72">
        <f>ROW()</f>
        <v>277</v>
      </c>
      <c r="B277" s="124"/>
      <c r="C277" s="124" t="s">
        <v>260</v>
      </c>
      <c r="D277" s="127"/>
      <c r="E277" s="124"/>
      <c r="F277" s="26">
        <f>SUM(F275:F276)</f>
        <v>0</v>
      </c>
      <c r="G277" s="26">
        <f>SUM(G275:G276)</f>
        <v>0</v>
      </c>
      <c r="H277" s="26">
        <f>SUM(H275:H276)</f>
        <v>0</v>
      </c>
      <c r="I277" s="26">
        <f>SUM(I275:I276)</f>
        <v>0</v>
      </c>
      <c r="J277" s="26">
        <f>SUM(J275:J276)</f>
        <v>0</v>
      </c>
      <c r="K277" s="152"/>
      <c r="L277"/>
    </row>
    <row r="278" spans="1:12" x14ac:dyDescent="0.2">
      <c r="A278" s="72">
        <f>ROW()</f>
        <v>278</v>
      </c>
      <c r="B278" s="127"/>
      <c r="C278" s="127"/>
      <c r="D278" s="127"/>
      <c r="E278" s="124"/>
      <c r="F278" s="127"/>
      <c r="G278" s="127"/>
      <c r="H278" s="127"/>
      <c r="I278" s="127"/>
      <c r="J278" s="127"/>
      <c r="K278" s="155"/>
      <c r="L278"/>
    </row>
    <row r="279" spans="1:12" ht="30" customHeight="1" x14ac:dyDescent="0.25">
      <c r="A279" s="72">
        <f>ROW()</f>
        <v>279</v>
      </c>
      <c r="B279" s="130" t="s">
        <v>263</v>
      </c>
      <c r="C279" s="129"/>
      <c r="D279" s="127"/>
      <c r="E279" s="124"/>
      <c r="F279" s="124"/>
      <c r="G279" s="124"/>
      <c r="H279" s="124"/>
      <c r="I279" s="124"/>
      <c r="J279" s="124"/>
      <c r="K279" s="152"/>
      <c r="L279"/>
    </row>
    <row r="280" spans="1:12" ht="60" customHeight="1" x14ac:dyDescent="0.2">
      <c r="A280" s="72">
        <f>ROW()</f>
        <v>280</v>
      </c>
      <c r="B280" s="131"/>
      <c r="C280" s="129" t="s">
        <v>44</v>
      </c>
      <c r="D280" s="127"/>
      <c r="E280" s="178" t="s">
        <v>16</v>
      </c>
      <c r="F280" s="24" t="s">
        <v>16</v>
      </c>
      <c r="G280" s="24" t="s">
        <v>17</v>
      </c>
      <c r="H280" s="24" t="s">
        <v>18</v>
      </c>
      <c r="I280" s="24" t="s">
        <v>19</v>
      </c>
      <c r="J280" s="24" t="s">
        <v>20</v>
      </c>
      <c r="K280" s="152"/>
      <c r="L280"/>
    </row>
    <row r="281" spans="1:12" x14ac:dyDescent="0.2">
      <c r="A281" s="72">
        <f>ROW()</f>
        <v>281</v>
      </c>
      <c r="B281" s="131"/>
      <c r="C281" s="127"/>
      <c r="D281" s="127"/>
      <c r="E281" s="179" t="s">
        <v>249</v>
      </c>
      <c r="F281" s="32">
        <f>IF(ISNUMBER('Pricing CoverSheet'!$C$12),DATE(YEAR('Pricing CoverSheet'!$C$12),MONTH('Pricing CoverSheet'!$C$12),DAY('Pricing CoverSheet'!$C$12)),"")</f>
        <v>41364</v>
      </c>
      <c r="G281" s="32">
        <f>IF(ISNUMBER('Pricing CoverSheet'!$C$12),DATE(YEAR('Pricing CoverSheet'!$C$12)+1,MONTH('Pricing CoverSheet'!$C$12),DAY('Pricing CoverSheet'!$C$12)),"")</f>
        <v>41729</v>
      </c>
      <c r="H281" s="32">
        <f>IF(ISNUMBER('Pricing CoverSheet'!$C$12),DATE(YEAR('Pricing CoverSheet'!$C$12)+2,MONTH('Pricing CoverSheet'!$C$12),DAY('Pricing CoverSheet'!$C$12)),"")</f>
        <v>42094</v>
      </c>
      <c r="I281" s="32">
        <f>IF(ISNUMBER('Pricing CoverSheet'!$C$12),DATE(YEAR('Pricing CoverSheet'!$C$12)+3,MONTH('Pricing CoverSheet'!$C$12),DAY('Pricing CoverSheet'!$C$12)),"")</f>
        <v>42460</v>
      </c>
      <c r="J281" s="32">
        <f>IF(ISNUMBER('Pricing CoverSheet'!$C$12),DATE(YEAR('Pricing CoverSheet'!$C$12)+4,MONTH('Pricing CoverSheet'!$C$12),DAY('Pricing CoverSheet'!$C$12)),"")</f>
        <v>42825</v>
      </c>
      <c r="K281" s="152"/>
      <c r="L281"/>
    </row>
    <row r="282" spans="1:12" x14ac:dyDescent="0.2">
      <c r="A282" s="72">
        <f>ROW()</f>
        <v>282</v>
      </c>
      <c r="B282" s="131"/>
      <c r="C282" s="117" t="s">
        <v>164</v>
      </c>
      <c r="D282" s="127"/>
      <c r="E282" s="188"/>
      <c r="F282" s="32"/>
      <c r="G282" s="32"/>
      <c r="H282" s="32"/>
      <c r="I282" s="32"/>
      <c r="J282" s="32"/>
      <c r="K282" s="152"/>
      <c r="L282"/>
    </row>
    <row r="283" spans="1:12" ht="15" customHeight="1" x14ac:dyDescent="0.2">
      <c r="A283" s="72">
        <f>ROW()</f>
        <v>283</v>
      </c>
      <c r="B283" s="124"/>
      <c r="C283" s="126" t="s">
        <v>222</v>
      </c>
      <c r="D283" s="127"/>
      <c r="E283" s="189"/>
      <c r="F283" s="132"/>
      <c r="G283" s="132"/>
      <c r="H283" s="132"/>
      <c r="I283" s="132"/>
      <c r="J283" s="132"/>
      <c r="K283" s="152"/>
      <c r="L283"/>
    </row>
    <row r="284" spans="1:12" ht="15" customHeight="1" x14ac:dyDescent="0.2">
      <c r="A284" s="72">
        <f>ROW()</f>
        <v>284</v>
      </c>
      <c r="B284" s="124"/>
      <c r="C284" s="117" t="s">
        <v>142</v>
      </c>
      <c r="D284" s="127"/>
      <c r="E284" s="165"/>
      <c r="F284" s="124"/>
      <c r="G284" s="124"/>
      <c r="H284" s="124"/>
      <c r="I284" s="124"/>
      <c r="J284" s="124"/>
      <c r="K284" s="152"/>
      <c r="L284"/>
    </row>
    <row r="285" spans="1:12" ht="15" customHeight="1" x14ac:dyDescent="0.2">
      <c r="A285" s="72">
        <f>ROW()</f>
        <v>285</v>
      </c>
      <c r="B285" s="124"/>
      <c r="C285" s="126" t="s">
        <v>137</v>
      </c>
      <c r="D285" s="127"/>
      <c r="E285" s="189"/>
      <c r="F285" s="132"/>
      <c r="G285" s="132"/>
      <c r="H285" s="132"/>
      <c r="I285" s="132"/>
      <c r="J285" s="132"/>
      <c r="K285" s="152"/>
      <c r="L285"/>
    </row>
    <row r="286" spans="1:12" ht="15" customHeight="1" x14ac:dyDescent="0.2">
      <c r="A286" s="72">
        <f>ROW()</f>
        <v>286</v>
      </c>
      <c r="B286" s="124"/>
      <c r="C286" s="126" t="s">
        <v>138</v>
      </c>
      <c r="D286" s="127"/>
      <c r="E286" s="189"/>
      <c r="F286" s="132"/>
      <c r="G286" s="132"/>
      <c r="H286" s="132"/>
      <c r="I286" s="132"/>
      <c r="J286" s="132"/>
      <c r="K286" s="152"/>
      <c r="L286"/>
    </row>
    <row r="287" spans="1:12" ht="15" customHeight="1" x14ac:dyDescent="0.2">
      <c r="A287" s="72">
        <f>ROW()</f>
        <v>287</v>
      </c>
      <c r="B287" s="124"/>
      <c r="C287" s="126" t="s">
        <v>139</v>
      </c>
      <c r="D287" s="127"/>
      <c r="E287" s="189"/>
      <c r="F287" s="132"/>
      <c r="G287" s="132"/>
      <c r="H287" s="132"/>
      <c r="I287" s="132"/>
      <c r="J287" s="132"/>
      <c r="K287" s="152"/>
      <c r="L287"/>
    </row>
    <row r="288" spans="1:12" ht="15" customHeight="1" x14ac:dyDescent="0.2">
      <c r="A288" s="72">
        <f>ROW()</f>
        <v>288</v>
      </c>
      <c r="B288" s="124"/>
      <c r="C288" s="126" t="s">
        <v>151</v>
      </c>
      <c r="D288" s="127"/>
      <c r="E288" s="189"/>
      <c r="F288" s="132"/>
      <c r="G288" s="132"/>
      <c r="H288" s="132"/>
      <c r="I288" s="132"/>
      <c r="J288" s="132"/>
      <c r="K288" s="152"/>
      <c r="L288"/>
    </row>
    <row r="289" spans="1:12" ht="15" customHeight="1" x14ac:dyDescent="0.2">
      <c r="A289" s="72">
        <f>ROW()</f>
        <v>289</v>
      </c>
      <c r="B289" s="124"/>
      <c r="C289" s="117" t="s">
        <v>28</v>
      </c>
      <c r="D289" s="127"/>
      <c r="E289" s="165"/>
      <c r="F289" s="124"/>
      <c r="G289" s="124"/>
      <c r="H289" s="124"/>
      <c r="I289" s="124"/>
      <c r="J289" s="124"/>
      <c r="K289" s="152"/>
      <c r="L289"/>
    </row>
    <row r="290" spans="1:12" ht="15" customHeight="1" x14ac:dyDescent="0.2">
      <c r="A290" s="72">
        <f>ROW()</f>
        <v>290</v>
      </c>
      <c r="B290" s="124"/>
      <c r="C290" s="126" t="s">
        <v>137</v>
      </c>
      <c r="D290" s="127"/>
      <c r="E290" s="189"/>
      <c r="F290" s="132"/>
      <c r="G290" s="132"/>
      <c r="H290" s="132"/>
      <c r="I290" s="132"/>
      <c r="J290" s="132"/>
      <c r="K290" s="152"/>
      <c r="L290"/>
    </row>
    <row r="291" spans="1:12" ht="15" customHeight="1" x14ac:dyDescent="0.2">
      <c r="A291" s="72">
        <f>ROW()</f>
        <v>291</v>
      </c>
      <c r="B291" s="124"/>
      <c r="C291" s="126" t="s">
        <v>138</v>
      </c>
      <c r="D291" s="127"/>
      <c r="E291" s="189"/>
      <c r="F291" s="132"/>
      <c r="G291" s="132"/>
      <c r="H291" s="132"/>
      <c r="I291" s="132"/>
      <c r="J291" s="132"/>
      <c r="K291" s="152"/>
      <c r="L291"/>
    </row>
    <row r="292" spans="1:12" ht="15" customHeight="1" x14ac:dyDescent="0.2">
      <c r="A292" s="72">
        <f>ROW()</f>
        <v>292</v>
      </c>
      <c r="B292" s="124"/>
      <c r="C292" s="126" t="s">
        <v>139</v>
      </c>
      <c r="D292" s="127"/>
      <c r="E292" s="189"/>
      <c r="F292" s="132"/>
      <c r="G292" s="132"/>
      <c r="H292" s="132"/>
      <c r="I292" s="132"/>
      <c r="J292" s="132"/>
      <c r="K292" s="152"/>
      <c r="L292"/>
    </row>
    <row r="293" spans="1:12" ht="15" customHeight="1" thickBot="1" x14ac:dyDescent="0.25">
      <c r="A293" s="72">
        <f>ROW()</f>
        <v>293</v>
      </c>
      <c r="B293" s="124"/>
      <c r="C293" s="126" t="s">
        <v>151</v>
      </c>
      <c r="D293" s="127"/>
      <c r="E293" s="189"/>
      <c r="F293" s="132"/>
      <c r="G293" s="132"/>
      <c r="H293" s="132"/>
      <c r="I293" s="132"/>
      <c r="J293" s="132"/>
      <c r="K293" s="152"/>
      <c r="L293"/>
    </row>
    <row r="294" spans="1:12" ht="15" customHeight="1" thickBot="1" x14ac:dyDescent="0.25">
      <c r="A294" s="72">
        <f>ROW()</f>
        <v>294</v>
      </c>
      <c r="B294" s="124"/>
      <c r="C294" s="126" t="s">
        <v>141</v>
      </c>
      <c r="D294" s="127"/>
      <c r="E294" s="182">
        <f t="shared" ref="E294:J294" si="15">SUM(E290:E293)</f>
        <v>0</v>
      </c>
      <c r="F294" s="26">
        <f t="shared" si="15"/>
        <v>0</v>
      </c>
      <c r="G294" s="26">
        <f t="shared" si="15"/>
        <v>0</v>
      </c>
      <c r="H294" s="26">
        <f t="shared" si="15"/>
        <v>0</v>
      </c>
      <c r="I294" s="26">
        <f t="shared" si="15"/>
        <v>0</v>
      </c>
      <c r="J294" s="26">
        <f t="shared" si="15"/>
        <v>0</v>
      </c>
      <c r="K294" s="152"/>
      <c r="L294"/>
    </row>
    <row r="295" spans="1:12" ht="15" customHeight="1" x14ac:dyDescent="0.2">
      <c r="A295" s="72">
        <f>ROW()</f>
        <v>295</v>
      </c>
      <c r="B295" s="124"/>
      <c r="C295" s="123"/>
      <c r="D295" s="123"/>
      <c r="E295" s="123"/>
      <c r="F295" s="123"/>
      <c r="G295" s="123"/>
      <c r="H295" s="123"/>
      <c r="I295" s="123"/>
      <c r="J295" s="123"/>
      <c r="K295" s="152"/>
      <c r="L295"/>
    </row>
    <row r="296" spans="1:12" x14ac:dyDescent="0.2">
      <c r="A296" s="72">
        <f>ROW()</f>
        <v>296</v>
      </c>
      <c r="B296" s="216"/>
      <c r="C296" s="217" t="s">
        <v>163</v>
      </c>
      <c r="D296" s="218"/>
      <c r="E296" s="218"/>
      <c r="F296" s="218"/>
      <c r="G296" s="218"/>
      <c r="H296" s="218"/>
      <c r="I296" s="218"/>
      <c r="J296" s="218"/>
      <c r="K296" s="152"/>
      <c r="L296" s="121"/>
    </row>
    <row r="297" spans="1:12" x14ac:dyDescent="0.2">
      <c r="A297" s="72">
        <f>ROW()</f>
        <v>297</v>
      </c>
      <c r="B297" s="219"/>
      <c r="C297" s="220" t="s">
        <v>223</v>
      </c>
      <c r="D297" s="219"/>
      <c r="E297" s="221"/>
      <c r="F297" s="222"/>
      <c r="G297" s="222"/>
      <c r="H297" s="222"/>
      <c r="I297" s="222"/>
      <c r="J297" s="222"/>
      <c r="K297" s="155"/>
      <c r="L297" s="121"/>
    </row>
    <row r="298" spans="1:12" x14ac:dyDescent="0.2">
      <c r="A298" s="72">
        <f>ROW()</f>
        <v>298</v>
      </c>
      <c r="B298" s="219"/>
      <c r="C298" s="217" t="s">
        <v>224</v>
      </c>
      <c r="D298" s="219"/>
      <c r="E298" s="216"/>
      <c r="F298" s="216"/>
      <c r="G298" s="216"/>
      <c r="H298" s="216"/>
      <c r="I298" s="216"/>
      <c r="J298" s="216"/>
      <c r="K298" s="155"/>
      <c r="L298" s="122"/>
    </row>
    <row r="299" spans="1:12" x14ac:dyDescent="0.2">
      <c r="A299" s="72">
        <f>ROW()</f>
        <v>299</v>
      </c>
      <c r="B299" s="219"/>
      <c r="C299" s="220" t="s">
        <v>137</v>
      </c>
      <c r="D299" s="219"/>
      <c r="E299" s="223"/>
      <c r="F299" s="224"/>
      <c r="G299" s="224"/>
      <c r="H299" s="224"/>
      <c r="I299" s="224"/>
      <c r="J299" s="224"/>
      <c r="K299" s="155"/>
      <c r="L299" s="122"/>
    </row>
    <row r="300" spans="1:12" x14ac:dyDescent="0.2">
      <c r="A300" s="72">
        <f>ROW()</f>
        <v>300</v>
      </c>
      <c r="B300" s="216"/>
      <c r="C300" s="220" t="s">
        <v>138</v>
      </c>
      <c r="D300" s="218"/>
      <c r="E300" s="223"/>
      <c r="F300" s="224"/>
      <c r="G300" s="224"/>
      <c r="H300" s="224"/>
      <c r="I300" s="224"/>
      <c r="J300" s="224"/>
      <c r="K300" s="152"/>
      <c r="L300" s="121"/>
    </row>
    <row r="301" spans="1:12" x14ac:dyDescent="0.2">
      <c r="A301" s="72">
        <f>ROW()</f>
        <v>301</v>
      </c>
      <c r="B301" s="216"/>
      <c r="C301" s="220" t="s">
        <v>139</v>
      </c>
      <c r="D301" s="218"/>
      <c r="E301" s="223"/>
      <c r="F301" s="224"/>
      <c r="G301" s="224"/>
      <c r="H301" s="224"/>
      <c r="I301" s="224"/>
      <c r="J301" s="224"/>
      <c r="K301" s="152"/>
      <c r="L301" s="121"/>
    </row>
    <row r="302" spans="1:12" x14ac:dyDescent="0.2">
      <c r="A302" s="72">
        <f>ROW()</f>
        <v>302</v>
      </c>
      <c r="B302" s="216"/>
      <c r="C302" s="220" t="s">
        <v>151</v>
      </c>
      <c r="D302" s="218"/>
      <c r="E302" s="223"/>
      <c r="F302" s="224"/>
      <c r="G302" s="224"/>
      <c r="H302" s="224"/>
      <c r="I302" s="224"/>
      <c r="J302" s="224"/>
      <c r="K302" s="152"/>
      <c r="L302" s="121"/>
    </row>
    <row r="303" spans="1:12" s="121" customFormat="1" x14ac:dyDescent="0.2">
      <c r="A303" s="72">
        <f>ROW()</f>
        <v>303</v>
      </c>
      <c r="B303" s="216"/>
      <c r="C303" s="220"/>
      <c r="D303" s="218"/>
      <c r="E303" s="232"/>
      <c r="F303" s="216"/>
      <c r="G303" s="216"/>
      <c r="H303" s="216"/>
      <c r="I303" s="216"/>
      <c r="J303" s="216"/>
      <c r="K303" s="152"/>
    </row>
    <row r="304" spans="1:12" s="121" customFormat="1" ht="15.75" x14ac:dyDescent="0.25">
      <c r="A304" s="72">
        <f>ROW()</f>
        <v>304</v>
      </c>
      <c r="B304" s="194"/>
      <c r="C304" s="130" t="s">
        <v>264</v>
      </c>
      <c r="D304" s="129"/>
      <c r="E304" s="127"/>
      <c r="F304" s="124"/>
      <c r="G304" s="124"/>
      <c r="H304" s="124"/>
      <c r="I304" s="124"/>
      <c r="J304" s="124"/>
      <c r="K304" s="79"/>
    </row>
    <row r="305" spans="1:12" s="121" customFormat="1" x14ac:dyDescent="0.2">
      <c r="A305" s="72">
        <f>ROW()</f>
        <v>305</v>
      </c>
      <c r="B305" s="124"/>
      <c r="C305" s="131"/>
      <c r="D305" s="225"/>
      <c r="E305" s="225"/>
      <c r="F305" s="225"/>
      <c r="G305" s="225"/>
      <c r="H305" s="225"/>
      <c r="I305" s="225"/>
      <c r="J305" s="225"/>
      <c r="K305" s="230"/>
    </row>
    <row r="306" spans="1:12" s="121" customFormat="1" x14ac:dyDescent="0.2">
      <c r="A306" s="72">
        <f>ROW()</f>
        <v>306</v>
      </c>
      <c r="B306" s="124"/>
      <c r="C306" s="129" t="s">
        <v>175</v>
      </c>
      <c r="D306" s="128"/>
      <c r="E306" s="124"/>
      <c r="F306" s="124"/>
      <c r="G306" s="124"/>
      <c r="H306" s="124"/>
      <c r="I306" s="124"/>
      <c r="J306" s="124"/>
      <c r="K306" s="230"/>
    </row>
    <row r="307" spans="1:12" s="121" customFormat="1" x14ac:dyDescent="0.2">
      <c r="A307" s="72">
        <f>ROW()</f>
        <v>307</v>
      </c>
      <c r="B307" s="124"/>
      <c r="C307" s="277"/>
      <c r="D307" s="278"/>
      <c r="E307" s="278"/>
      <c r="F307" s="278"/>
      <c r="G307" s="278"/>
      <c r="H307" s="278"/>
      <c r="I307" s="278"/>
      <c r="J307" s="278"/>
      <c r="K307" s="231"/>
    </row>
    <row r="308" spans="1:12" s="121" customFormat="1" x14ac:dyDescent="0.2">
      <c r="A308" s="72">
        <f>ROW()</f>
        <v>308</v>
      </c>
      <c r="B308" s="124"/>
      <c r="C308" s="279"/>
      <c r="D308" s="280"/>
      <c r="E308" s="280"/>
      <c r="F308" s="280"/>
      <c r="G308" s="280"/>
      <c r="H308" s="280"/>
      <c r="I308" s="280"/>
      <c r="J308" s="280"/>
      <c r="K308" s="231"/>
    </row>
    <row r="309" spans="1:12" s="121" customFormat="1" x14ac:dyDescent="0.2">
      <c r="A309" s="72">
        <f>ROW()</f>
        <v>309</v>
      </c>
      <c r="B309" s="124"/>
      <c r="C309" s="279"/>
      <c r="D309" s="280"/>
      <c r="E309" s="280"/>
      <c r="F309" s="280"/>
      <c r="G309" s="280"/>
      <c r="H309" s="280"/>
      <c r="I309" s="280"/>
      <c r="J309" s="280"/>
      <c r="K309" s="231"/>
    </row>
    <row r="310" spans="1:12" s="121" customFormat="1" x14ac:dyDescent="0.2">
      <c r="A310" s="72">
        <f>ROW()</f>
        <v>310</v>
      </c>
      <c r="B310" s="124"/>
      <c r="C310" s="279"/>
      <c r="D310" s="280"/>
      <c r="E310" s="280"/>
      <c r="F310" s="280"/>
      <c r="G310" s="280"/>
      <c r="H310" s="280"/>
      <c r="I310" s="280"/>
      <c r="J310" s="280"/>
      <c r="K310" s="231"/>
    </row>
    <row r="311" spans="1:12" s="121" customFormat="1" x14ac:dyDescent="0.2">
      <c r="A311" s="72">
        <f>ROW()</f>
        <v>311</v>
      </c>
      <c r="B311" s="124"/>
      <c r="C311" s="279"/>
      <c r="D311" s="280"/>
      <c r="E311" s="280"/>
      <c r="F311" s="280"/>
      <c r="G311" s="280"/>
      <c r="H311" s="280"/>
      <c r="I311" s="280"/>
      <c r="J311" s="280"/>
      <c r="K311" s="231"/>
    </row>
    <row r="312" spans="1:12" s="121" customFormat="1" x14ac:dyDescent="0.2">
      <c r="A312" s="72">
        <f>ROW()</f>
        <v>312</v>
      </c>
      <c r="B312" s="124"/>
      <c r="C312" s="279"/>
      <c r="D312" s="280"/>
      <c r="E312" s="280"/>
      <c r="F312" s="280"/>
      <c r="G312" s="280"/>
      <c r="H312" s="280"/>
      <c r="I312" s="280"/>
      <c r="J312" s="280"/>
      <c r="K312" s="231"/>
    </row>
    <row r="313" spans="1:12" s="121" customFormat="1" x14ac:dyDescent="0.2">
      <c r="A313" s="72">
        <f>ROW()</f>
        <v>313</v>
      </c>
      <c r="B313" s="127"/>
      <c r="C313" s="279"/>
      <c r="D313" s="280"/>
      <c r="E313" s="280"/>
      <c r="F313" s="280"/>
      <c r="G313" s="280"/>
      <c r="H313" s="280"/>
      <c r="I313" s="280"/>
      <c r="J313" s="280"/>
      <c r="K313" s="231"/>
    </row>
    <row r="314" spans="1:12" s="121" customFormat="1" x14ac:dyDescent="0.2">
      <c r="A314" s="72">
        <f>ROW()</f>
        <v>314</v>
      </c>
      <c r="B314" s="127"/>
      <c r="C314" s="281"/>
      <c r="D314" s="282"/>
      <c r="E314" s="282"/>
      <c r="F314" s="282"/>
      <c r="G314" s="282"/>
      <c r="H314" s="282"/>
      <c r="I314" s="282"/>
      <c r="J314" s="283"/>
      <c r="K314" s="152"/>
    </row>
    <row r="315" spans="1:12" s="121" customFormat="1" x14ac:dyDescent="0.2">
      <c r="A315" s="72">
        <f>ROW()</f>
        <v>315</v>
      </c>
      <c r="B315" s="124"/>
      <c r="C315" s="126"/>
      <c r="D315" s="123"/>
      <c r="E315" s="229"/>
      <c r="F315" s="229"/>
      <c r="G315" s="229"/>
      <c r="H315" s="229"/>
      <c r="I315" s="229"/>
      <c r="J315" s="229"/>
      <c r="K315" s="152"/>
    </row>
    <row r="316" spans="1:12" s="121" customFormat="1" x14ac:dyDescent="0.2">
      <c r="A316" s="72">
        <f>ROW()</f>
        <v>316</v>
      </c>
      <c r="B316" s="124"/>
      <c r="C316" s="126"/>
      <c r="D316" s="123"/>
      <c r="E316" s="229"/>
      <c r="F316" s="229"/>
      <c r="G316" s="229"/>
      <c r="H316" s="229"/>
      <c r="I316" s="229"/>
      <c r="J316" s="229"/>
      <c r="K316" s="152"/>
    </row>
    <row r="317" spans="1:12" s="121" customFormat="1" x14ac:dyDescent="0.2">
      <c r="A317" s="72">
        <f>ROW()</f>
        <v>317</v>
      </c>
      <c r="B317" s="124"/>
      <c r="C317" s="126"/>
      <c r="D317" s="123"/>
      <c r="E317" s="229"/>
      <c r="F317" s="229"/>
      <c r="G317" s="229"/>
      <c r="H317" s="229"/>
      <c r="I317" s="229"/>
      <c r="J317" s="229"/>
      <c r="K317" s="152"/>
    </row>
    <row r="318" spans="1:12" ht="33" customHeight="1" x14ac:dyDescent="0.2">
      <c r="A318" s="72">
        <f>ROW()</f>
        <v>318</v>
      </c>
      <c r="B318" s="225"/>
      <c r="C318" s="225"/>
      <c r="D318" s="227"/>
      <c r="E318" s="227"/>
      <c r="F318" s="227"/>
      <c r="G318" s="227"/>
      <c r="H318" s="227"/>
      <c r="I318" s="227"/>
      <c r="J318" s="228"/>
      <c r="K318" s="152"/>
      <c r="L318" s="121"/>
    </row>
    <row r="319" spans="1:12" ht="25.15" customHeight="1" x14ac:dyDescent="0.2">
      <c r="A319" s="72">
        <f>ROW()</f>
        <v>319</v>
      </c>
      <c r="B319" s="225"/>
      <c r="C319" s="225"/>
      <c r="D319" s="225"/>
      <c r="E319" s="225"/>
      <c r="F319" s="225"/>
      <c r="G319" s="225"/>
      <c r="H319" s="225"/>
      <c r="I319" s="225"/>
      <c r="J319" s="226"/>
      <c r="K319" s="152"/>
      <c r="L319" s="121"/>
    </row>
    <row r="320" spans="1:12" x14ac:dyDescent="0.2">
      <c r="A320" s="72">
        <f>ROW()</f>
        <v>320</v>
      </c>
      <c r="B320" s="225"/>
      <c r="C320" s="225"/>
      <c r="D320" s="225"/>
      <c r="E320" s="225"/>
      <c r="F320" s="225"/>
      <c r="G320" s="225"/>
      <c r="H320" s="225"/>
      <c r="I320" s="225"/>
      <c r="J320" s="226"/>
      <c r="K320" s="152"/>
      <c r="L320" s="121"/>
    </row>
    <row r="321" spans="1:12" x14ac:dyDescent="0.2">
      <c r="A321" s="72">
        <f>ROW()</f>
        <v>321</v>
      </c>
      <c r="B321" s="225"/>
      <c r="C321" s="225"/>
      <c r="D321" s="225"/>
      <c r="E321" s="225"/>
      <c r="F321" s="225"/>
      <c r="G321" s="225"/>
      <c r="H321" s="225"/>
      <c r="I321" s="225"/>
      <c r="J321" s="226"/>
      <c r="K321" s="152"/>
      <c r="L321" s="121"/>
    </row>
    <row r="322" spans="1:12" x14ac:dyDescent="0.2">
      <c r="A322" s="72">
        <f>ROW()</f>
        <v>322</v>
      </c>
      <c r="B322" s="225"/>
      <c r="C322" s="225"/>
      <c r="D322" s="225"/>
      <c r="E322" s="225"/>
      <c r="F322" s="225"/>
      <c r="G322" s="225"/>
      <c r="H322" s="225"/>
      <c r="I322" s="225"/>
      <c r="J322" s="226"/>
      <c r="K322" s="152"/>
      <c r="L322" s="121"/>
    </row>
    <row r="323" spans="1:12" x14ac:dyDescent="0.2">
      <c r="A323" s="72">
        <f>ROW()</f>
        <v>323</v>
      </c>
      <c r="B323" s="225"/>
      <c r="C323" s="225"/>
      <c r="D323" s="225"/>
      <c r="E323" s="225"/>
      <c r="F323" s="225"/>
      <c r="G323" s="225"/>
      <c r="H323" s="225"/>
      <c r="I323" s="225"/>
      <c r="J323" s="226"/>
      <c r="K323" s="152"/>
      <c r="L323" s="121"/>
    </row>
    <row r="324" spans="1:12" x14ac:dyDescent="0.2">
      <c r="A324" s="72">
        <f>ROW()</f>
        <v>324</v>
      </c>
      <c r="B324" s="225"/>
      <c r="C324" s="225"/>
      <c r="D324" s="225"/>
      <c r="E324" s="225"/>
      <c r="F324" s="225"/>
      <c r="G324" s="225"/>
      <c r="H324" s="225"/>
      <c r="I324" s="225"/>
      <c r="J324" s="226"/>
      <c r="K324" s="152"/>
      <c r="L324" s="121"/>
    </row>
    <row r="325" spans="1:12" x14ac:dyDescent="0.2">
      <c r="A325" s="72">
        <f>ROW()</f>
        <v>325</v>
      </c>
      <c r="B325" s="225"/>
      <c r="C325" s="225"/>
      <c r="D325" s="225"/>
      <c r="E325" s="225"/>
      <c r="F325" s="225"/>
      <c r="G325" s="225"/>
      <c r="H325" s="225"/>
      <c r="I325" s="225"/>
      <c r="J325" s="226"/>
      <c r="K325" s="152"/>
      <c r="L325" s="121"/>
    </row>
    <row r="326" spans="1:12" x14ac:dyDescent="0.2">
      <c r="A326" s="72">
        <f>ROW()</f>
        <v>326</v>
      </c>
      <c r="B326" s="225"/>
      <c r="C326" s="225"/>
      <c r="D326" s="225"/>
      <c r="E326" s="225"/>
      <c r="F326" s="225"/>
      <c r="G326" s="225"/>
      <c r="H326" s="225"/>
      <c r="I326" s="225"/>
      <c r="J326" s="226"/>
      <c r="K326" s="152"/>
      <c r="L326" s="121"/>
    </row>
    <row r="327" spans="1:12" x14ac:dyDescent="0.2">
      <c r="A327" s="72">
        <f>ROW()</f>
        <v>327</v>
      </c>
      <c r="B327" s="225"/>
      <c r="C327" s="225"/>
      <c r="D327" s="225"/>
      <c r="E327" s="225"/>
      <c r="F327" s="225"/>
      <c r="G327" s="225"/>
      <c r="H327" s="225"/>
      <c r="I327" s="225"/>
      <c r="J327" s="226"/>
      <c r="K327" s="152"/>
      <c r="L327" s="121"/>
    </row>
    <row r="328" spans="1:12" x14ac:dyDescent="0.2">
      <c r="A328" s="73"/>
      <c r="B328" s="154"/>
      <c r="C328" s="156"/>
      <c r="D328" s="156"/>
      <c r="E328" s="154"/>
      <c r="F328" s="156"/>
      <c r="G328" s="156"/>
      <c r="H328" s="156"/>
      <c r="I328" s="156"/>
      <c r="J328" s="156"/>
      <c r="K328" s="148" t="s">
        <v>84</v>
      </c>
      <c r="L328" s="121"/>
    </row>
  </sheetData>
  <sheetProtection formatColumns="0" formatRows="0"/>
  <mergeCells count="29">
    <mergeCell ref="C307:J314"/>
    <mergeCell ref="H116:J116"/>
    <mergeCell ref="H117:J117"/>
    <mergeCell ref="C170:J172"/>
    <mergeCell ref="I28:K28"/>
    <mergeCell ref="G37:I37"/>
    <mergeCell ref="C43:K43"/>
    <mergeCell ref="C141:J143"/>
    <mergeCell ref="C96:J96"/>
    <mergeCell ref="C228:J240"/>
    <mergeCell ref="G268:J268"/>
    <mergeCell ref="C241:J241"/>
    <mergeCell ref="G269:J269"/>
    <mergeCell ref="C243:J255"/>
    <mergeCell ref="C256:J256"/>
    <mergeCell ref="G223:J223"/>
    <mergeCell ref="G2:J2"/>
    <mergeCell ref="G3:J3"/>
    <mergeCell ref="C64:J71"/>
    <mergeCell ref="C105:J112"/>
    <mergeCell ref="I58:K58"/>
    <mergeCell ref="I59:K59"/>
    <mergeCell ref="C44:K46"/>
    <mergeCell ref="C54:K54"/>
    <mergeCell ref="G224:J224"/>
    <mergeCell ref="L176:O176"/>
    <mergeCell ref="L177:O177"/>
    <mergeCell ref="C149:I149"/>
    <mergeCell ref="C34:K36"/>
  </mergeCells>
  <phoneticPr fontId="1" type="noConversion"/>
  <conditionalFormatting sqref="H169:J169 F159:J160 F166:J166 G161:J162 G164:J164 H163:J163 H165:J165 F168:J168 H167:J167">
    <cfRule type="expression" dxfId="3" priority="21" stopIfTrue="1">
      <formula>IF(AND(ISNUMBER(#REF!),ISNUMBER(#REF!)),OR(DATE(YEAR(#REF!)-1,MONTH(#REF!),DAY(#REF!))&lt;=#REF!,#REF!&lt;=DATE(2011,1,1)),FALSE)</formula>
    </cfRule>
  </conditionalFormatting>
  <conditionalFormatting sqref="F163">
    <cfRule type="expression" dxfId="2" priority="12" stopIfTrue="1">
      <formula>IF(AND(ISNUMBER(#REF!),ISNUMBER(#REF!)),OR(DATE(YEAR(#REF!)-1,MONTH(#REF!),DAY(#REF!))&lt;=#REF!,#REF!&lt;=DATE(2011,1,1)),FALSE)</formula>
    </cfRule>
  </conditionalFormatting>
  <conditionalFormatting sqref="F165:J165">
    <cfRule type="expression" dxfId="1" priority="11" stopIfTrue="1">
      <formula>IF(AND(ISNUMBER(#REF!),ISNUMBER(#REF!)),OR(DATE(YEAR(#REF!)-1,MONTH(#REF!),DAY(#REF!))&lt;=#REF!,#REF!&lt;=DATE(2011,1,1)),FALSE)</formula>
    </cfRule>
  </conditionalFormatting>
  <conditionalFormatting sqref="G163:J163 G165 F167:J167 H140:J140 E159 E163 E165:E167">
    <cfRule type="expression" dxfId="0" priority="10" stopIfTrue="1">
      <formula>IF(AND(ISNUMBER(#REF!),ISNUMBER(#REF!)),OR(DATE(YEAR(#REF!)-1,MONTH(#REF!),DAY(#REF!))&lt;=#REF!,#REF!&lt;=DATE(2011,1,1)),FALSE)</formula>
    </cfRule>
  </conditionalFormatting>
  <dataValidations count="2">
    <dataValidation allowBlank="1" showInputMessage="1" promptTitle="Short text entry cell" prompt=" " sqref="C188:C217"/>
    <dataValidation type="custom" allowBlank="1" showInputMessage="1" showErrorMessage="1" errorTitle="Thousands of dollars" error="Numeric values are accepted" promptTitle="Thousands of dollars" sqref="E184:N185 E188:N218 F260:J262 F275:J276 G133:J137 E164:J164 E285:J288 E290:J294 E283:J283 F102:J102 E132:F137 F74:J77 F81:J82 F91:F94 E145:J147 E161:F162 G152:J158 E151:F158">
      <formula1>ISNUMBER(E74)</formula1>
    </dataValidation>
  </dataValidations>
  <pageMargins left="0.74803149606299213" right="0.74803149606299213" top="0.98425196850393704" bottom="0.98425196850393704" header="0.51181102362204722" footer="0.51181102362204722"/>
  <pageSetup paperSize="9" scale="47" fitToHeight="10" orientation="landscape" r:id="rId1"/>
  <headerFooter alignWithMargins="0">
    <oddHeader>&amp;CCommerce Commission Information Disclosure Template</oddHeader>
    <oddFooter>&amp;C&amp;F&amp;R&amp;A</oddFooter>
  </headerFooter>
  <rowBreaks count="2" manualBreakCount="2">
    <brk id="56" max="11" man="1"/>
    <brk id="265"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indexed="44"/>
  </sheetPr>
  <dimension ref="A1:AH164"/>
  <sheetViews>
    <sheetView showGridLines="0" tabSelected="1" view="pageBreakPreview" topLeftCell="A11" zoomScale="80" zoomScaleNormal="85" zoomScaleSheetLayoutView="80" workbookViewId="0">
      <selection activeCell="C31" sqref="C31"/>
    </sheetView>
  </sheetViews>
  <sheetFormatPr defaultRowHeight="12.75" x14ac:dyDescent="0.2"/>
  <cols>
    <col min="1" max="1" width="4.5703125" customWidth="1"/>
    <col min="2" max="2" width="11.7109375" customWidth="1"/>
    <col min="3" max="3" width="92.28515625" customWidth="1"/>
    <col min="4" max="4" width="14.140625" customWidth="1"/>
    <col min="5" max="9" width="15.7109375" customWidth="1"/>
    <col min="10" max="10" width="15.7109375" style="4" customWidth="1"/>
    <col min="11" max="11" width="15.7109375" style="110" customWidth="1"/>
    <col min="12" max="12" width="12.140625" style="1" customWidth="1"/>
    <col min="13" max="14" width="12.140625" customWidth="1"/>
    <col min="15" max="15" width="0.5703125" customWidth="1"/>
    <col min="16" max="16" width="12.140625" customWidth="1"/>
    <col min="17" max="17" width="2.7109375" customWidth="1"/>
    <col min="18" max="18" width="9.28515625" bestFit="1" customWidth="1"/>
  </cols>
  <sheetData>
    <row r="1" spans="1:12" ht="12.75" customHeight="1" x14ac:dyDescent="0.2">
      <c r="A1" s="136"/>
      <c r="B1" s="137"/>
      <c r="C1" s="137"/>
      <c r="D1" s="137"/>
      <c r="E1" s="137"/>
      <c r="F1" s="137"/>
      <c r="G1" s="137"/>
      <c r="H1" s="137"/>
      <c r="I1" s="137"/>
      <c r="J1" s="137"/>
      <c r="K1" s="137"/>
      <c r="L1" s="138"/>
    </row>
    <row r="2" spans="1:12" ht="16.5" customHeight="1" x14ac:dyDescent="0.25">
      <c r="A2" s="139"/>
      <c r="B2" s="30"/>
      <c r="C2" s="30"/>
      <c r="D2" s="30"/>
      <c r="E2" s="30"/>
      <c r="F2" s="11"/>
      <c r="G2" s="255" t="str">
        <f>IF(NOT(ISBLANK('Pricing CoverSheet'!$C$8)),'Pricing CoverSheet'!$C$8,"")</f>
        <v>Airport Company</v>
      </c>
      <c r="H2" s="255"/>
      <c r="I2" s="255"/>
      <c r="J2" s="255"/>
      <c r="K2" s="43"/>
      <c r="L2" s="140"/>
    </row>
    <row r="3" spans="1:12" ht="16.5" customHeight="1" x14ac:dyDescent="0.25">
      <c r="A3" s="139"/>
      <c r="B3" s="30"/>
      <c r="C3" s="30"/>
      <c r="D3" s="30"/>
      <c r="E3" s="30"/>
      <c r="F3" s="11"/>
      <c r="G3" s="254">
        <f>IF(ISNUMBER('Pricing CoverSheet'!$C$12),'Pricing CoverSheet'!$C$12,"")</f>
        <v>41364</v>
      </c>
      <c r="H3" s="254"/>
      <c r="I3" s="254"/>
      <c r="J3" s="254"/>
      <c r="K3" s="43"/>
      <c r="L3" s="140"/>
    </row>
    <row r="4" spans="1:12" ht="20.25" customHeight="1" x14ac:dyDescent="0.25">
      <c r="A4" s="141" t="s">
        <v>192</v>
      </c>
      <c r="B4" s="10"/>
      <c r="C4" s="10"/>
      <c r="D4" s="10"/>
      <c r="E4" s="10"/>
      <c r="F4" s="10"/>
      <c r="G4" s="10"/>
      <c r="H4" s="10"/>
      <c r="I4" s="10"/>
      <c r="J4" s="10"/>
      <c r="K4" s="10"/>
      <c r="L4" s="68"/>
    </row>
    <row r="5" spans="1:12" ht="12.75" customHeight="1" x14ac:dyDescent="0.2">
      <c r="A5" s="71" t="s">
        <v>87</v>
      </c>
      <c r="B5" s="12" t="s">
        <v>136</v>
      </c>
      <c r="C5" s="30"/>
      <c r="D5" s="30"/>
      <c r="E5" s="30"/>
      <c r="F5" s="30"/>
      <c r="G5" s="30"/>
      <c r="H5" s="30"/>
      <c r="I5" s="30"/>
      <c r="J5" s="30"/>
      <c r="K5" s="30"/>
      <c r="L5" s="69"/>
    </row>
    <row r="6" spans="1:12" ht="12.75" customHeight="1" x14ac:dyDescent="0.2">
      <c r="A6" s="142"/>
      <c r="B6" s="12"/>
      <c r="C6" s="30"/>
      <c r="D6" s="30"/>
      <c r="E6" s="30"/>
      <c r="F6" s="30"/>
      <c r="G6" s="30"/>
      <c r="H6" s="30"/>
      <c r="I6" s="30"/>
      <c r="J6" s="30"/>
      <c r="K6" s="30"/>
      <c r="L6" s="69"/>
    </row>
    <row r="7" spans="1:12" s="121" customFormat="1" ht="12.75" customHeight="1" x14ac:dyDescent="0.25">
      <c r="A7" s="72"/>
      <c r="B7" s="130"/>
      <c r="C7" s="126"/>
      <c r="D7" s="131"/>
      <c r="E7" s="131"/>
      <c r="F7" s="131"/>
      <c r="G7" s="131"/>
      <c r="H7" s="131"/>
      <c r="I7" s="176" t="s">
        <v>247</v>
      </c>
      <c r="J7" s="131"/>
      <c r="K7" s="131"/>
      <c r="L7" s="143"/>
    </row>
    <row r="8" spans="1:12" ht="15" customHeight="1" x14ac:dyDescent="0.25">
      <c r="A8" s="72">
        <f>ROW()</f>
        <v>8</v>
      </c>
      <c r="B8" s="130" t="s">
        <v>193</v>
      </c>
      <c r="C8" s="126"/>
      <c r="D8" s="131"/>
      <c r="E8" s="131"/>
      <c r="F8" s="131"/>
      <c r="G8" s="131"/>
      <c r="H8" s="131"/>
      <c r="I8" s="131"/>
      <c r="J8" s="131"/>
      <c r="K8" s="131"/>
      <c r="L8" s="143"/>
    </row>
    <row r="9" spans="1:12" ht="15" customHeight="1" x14ac:dyDescent="0.25">
      <c r="A9" s="72">
        <f>ROW()</f>
        <v>9</v>
      </c>
      <c r="B9" s="130"/>
      <c r="C9" s="126"/>
      <c r="D9" s="131"/>
      <c r="E9" s="32">
        <f>E50</f>
        <v>41000</v>
      </c>
      <c r="F9" s="32">
        <f>EOMONTH(E49,12)+IF(ISBLANK(E52),F52,E52)</f>
        <v>41181</v>
      </c>
      <c r="G9" s="32">
        <f>EOMONTH(F9,12)</f>
        <v>41547</v>
      </c>
      <c r="H9" s="32">
        <f>EOMONTH(G9,12)</f>
        <v>41912</v>
      </c>
      <c r="I9" s="32">
        <f>EOMONTH(H9,12)</f>
        <v>42277</v>
      </c>
      <c r="J9" s="32">
        <f>EOMONTH(I9,12)</f>
        <v>42643</v>
      </c>
      <c r="K9" s="32">
        <f>J9+IF(ISBLANK(E52),F52,E52)</f>
        <v>42825</v>
      </c>
      <c r="L9" s="143"/>
    </row>
    <row r="10" spans="1:12" ht="15" customHeight="1" x14ac:dyDescent="0.2">
      <c r="A10" s="72">
        <f>ROW()</f>
        <v>10</v>
      </c>
      <c r="B10" s="131"/>
      <c r="C10" s="126" t="s">
        <v>252</v>
      </c>
      <c r="D10" s="131"/>
      <c r="E10" s="144">
        <f>E122</f>
        <v>0</v>
      </c>
      <c r="F10" s="131"/>
      <c r="G10" s="131"/>
      <c r="H10" s="131"/>
      <c r="I10" s="131"/>
      <c r="J10" s="131"/>
      <c r="K10" s="131"/>
      <c r="L10" s="143"/>
    </row>
    <row r="11" spans="1:12" ht="15" customHeight="1" thickBot="1" x14ac:dyDescent="0.25">
      <c r="A11" s="72">
        <f>ROW()</f>
        <v>11</v>
      </c>
      <c r="B11" s="131"/>
      <c r="C11" s="33" t="s">
        <v>130</v>
      </c>
      <c r="D11" s="131"/>
      <c r="E11" s="144">
        <f>G32</f>
        <v>0</v>
      </c>
      <c r="F11" s="131"/>
      <c r="G11" s="131"/>
      <c r="H11" s="131"/>
      <c r="I11" s="131"/>
      <c r="J11" s="131"/>
      <c r="K11" s="131"/>
      <c r="L11" s="143"/>
    </row>
    <row r="12" spans="1:12" ht="15" customHeight="1" thickBot="1" x14ac:dyDescent="0.25">
      <c r="A12" s="72">
        <f>ROW()</f>
        <v>12</v>
      </c>
      <c r="B12" s="131"/>
      <c r="C12" s="126" t="s">
        <v>131</v>
      </c>
      <c r="D12" s="131"/>
      <c r="E12" s="145">
        <f>E10-E11</f>
        <v>0</v>
      </c>
      <c r="F12" s="131"/>
      <c r="G12" s="131"/>
      <c r="H12" s="131"/>
      <c r="I12" s="131"/>
      <c r="J12" s="131"/>
      <c r="K12" s="131"/>
      <c r="L12" s="143"/>
    </row>
    <row r="13" spans="1:12" ht="15" customHeight="1" x14ac:dyDescent="0.2">
      <c r="A13" s="72">
        <f>ROW()</f>
        <v>13</v>
      </c>
      <c r="B13" s="131"/>
      <c r="C13" s="126"/>
      <c r="D13" s="131"/>
      <c r="E13" s="131"/>
      <c r="F13" s="131"/>
      <c r="G13" s="131"/>
      <c r="H13" s="131"/>
      <c r="I13" s="131"/>
      <c r="J13" s="131"/>
      <c r="K13" s="131"/>
      <c r="L13" s="143"/>
    </row>
    <row r="14" spans="1:12" ht="15" customHeight="1" x14ac:dyDescent="0.2">
      <c r="A14" s="72">
        <f>ROW()</f>
        <v>14</v>
      </c>
      <c r="B14" s="16" t="s">
        <v>47</v>
      </c>
      <c r="C14" s="33" t="s">
        <v>253</v>
      </c>
      <c r="D14" s="131"/>
      <c r="E14" s="131"/>
      <c r="F14" s="144">
        <f>F96-F97</f>
        <v>0</v>
      </c>
      <c r="G14" s="144">
        <f>G96-G97</f>
        <v>0</v>
      </c>
      <c r="H14" s="144">
        <f>H96-H97</f>
        <v>0</v>
      </c>
      <c r="I14" s="144">
        <f>I96-I97</f>
        <v>0</v>
      </c>
      <c r="J14" s="144">
        <f>J96-J97</f>
        <v>0</v>
      </c>
      <c r="K14" s="131"/>
      <c r="L14" s="143"/>
    </row>
    <row r="15" spans="1:12" ht="15" customHeight="1" x14ac:dyDescent="0.2">
      <c r="A15" s="72">
        <f>ROW()</f>
        <v>15</v>
      </c>
      <c r="B15" s="16" t="s">
        <v>45</v>
      </c>
      <c r="C15" s="33" t="s">
        <v>140</v>
      </c>
      <c r="D15" s="131"/>
      <c r="E15" s="131"/>
      <c r="F15" s="144">
        <f>-F130</f>
        <v>0</v>
      </c>
      <c r="G15" s="144">
        <f>-G130</f>
        <v>0</v>
      </c>
      <c r="H15" s="144">
        <f>-H130</f>
        <v>0</v>
      </c>
      <c r="I15" s="144">
        <f>-I130</f>
        <v>0</v>
      </c>
      <c r="J15" s="144">
        <f>-J130</f>
        <v>0</v>
      </c>
      <c r="K15" s="131"/>
      <c r="L15" s="143"/>
    </row>
    <row r="16" spans="1:12" s="121" customFormat="1" ht="15" customHeight="1" x14ac:dyDescent="0.2">
      <c r="A16" s="72">
        <f>ROW()</f>
        <v>16</v>
      </c>
      <c r="B16" s="16" t="s">
        <v>47</v>
      </c>
      <c r="C16" s="33" t="s">
        <v>225</v>
      </c>
      <c r="D16" s="131"/>
      <c r="E16" s="131"/>
      <c r="F16" s="144">
        <f>F131</f>
        <v>0</v>
      </c>
      <c r="G16" s="144">
        <f t="shared" ref="G16:J16" si="0">G131</f>
        <v>0</v>
      </c>
      <c r="H16" s="144">
        <f t="shared" si="0"/>
        <v>0</v>
      </c>
      <c r="I16" s="144">
        <f t="shared" si="0"/>
        <v>0</v>
      </c>
      <c r="J16" s="144">
        <f t="shared" si="0"/>
        <v>0</v>
      </c>
      <c r="K16" s="131"/>
      <c r="L16" s="143"/>
    </row>
    <row r="17" spans="1:13" ht="15" customHeight="1" x14ac:dyDescent="0.2">
      <c r="A17" s="72">
        <f>ROW()</f>
        <v>17</v>
      </c>
      <c r="B17" s="16" t="s">
        <v>45</v>
      </c>
      <c r="C17" s="33" t="s">
        <v>72</v>
      </c>
      <c r="D17" s="131"/>
      <c r="E17" s="131"/>
      <c r="F17" s="144">
        <f>-F79</f>
        <v>0</v>
      </c>
      <c r="G17" s="144">
        <f>-G79</f>
        <v>0</v>
      </c>
      <c r="H17" s="144">
        <f>-H79</f>
        <v>0</v>
      </c>
      <c r="I17" s="144">
        <f>-I79</f>
        <v>0</v>
      </c>
      <c r="J17" s="144">
        <f>-J79</f>
        <v>0</v>
      </c>
      <c r="K17" s="131"/>
      <c r="L17" s="143"/>
    </row>
    <row r="18" spans="1:13" ht="15" customHeight="1" x14ac:dyDescent="0.2">
      <c r="A18" s="72">
        <f>ROW()</f>
        <v>18</v>
      </c>
      <c r="B18" s="16" t="s">
        <v>45</v>
      </c>
      <c r="C18" s="33" t="s">
        <v>157</v>
      </c>
      <c r="D18" s="131"/>
      <c r="E18" s="131"/>
      <c r="F18" s="144">
        <f>-F81</f>
        <v>0</v>
      </c>
      <c r="G18" s="144">
        <f>-G81</f>
        <v>0</v>
      </c>
      <c r="H18" s="144">
        <f>-H81</f>
        <v>0</v>
      </c>
      <c r="I18" s="144">
        <f>-I81</f>
        <v>0</v>
      </c>
      <c r="J18" s="144">
        <f>-J81</f>
        <v>0</v>
      </c>
      <c r="K18" s="131"/>
      <c r="L18" s="143"/>
    </row>
    <row r="19" spans="1:13" ht="15" customHeight="1" x14ac:dyDescent="0.2">
      <c r="A19" s="72">
        <f>ROW()</f>
        <v>19</v>
      </c>
      <c r="B19" s="105"/>
      <c r="C19" s="33"/>
      <c r="D19" s="131"/>
      <c r="E19" s="131"/>
      <c r="F19" s="131"/>
      <c r="G19" s="131"/>
      <c r="H19" s="131"/>
      <c r="I19" s="131"/>
      <c r="J19" s="131"/>
      <c r="K19" s="131"/>
      <c r="L19" s="143"/>
      <c r="M19" s="177"/>
    </row>
    <row r="20" spans="1:13" ht="15" customHeight="1" x14ac:dyDescent="0.2">
      <c r="A20" s="72">
        <f>ROW()</f>
        <v>20</v>
      </c>
      <c r="B20" s="131"/>
      <c r="C20" s="33" t="s">
        <v>276</v>
      </c>
      <c r="D20" s="131"/>
      <c r="E20" s="131"/>
      <c r="F20" s="131"/>
      <c r="G20" s="131"/>
      <c r="H20" s="131"/>
      <c r="I20" s="131"/>
      <c r="J20" s="131"/>
      <c r="K20" s="144">
        <f>J133</f>
        <v>0</v>
      </c>
      <c r="L20" s="143"/>
    </row>
    <row r="21" spans="1:13" ht="15" customHeight="1" thickBot="1" x14ac:dyDescent="0.25">
      <c r="A21" s="72">
        <f>ROW()</f>
        <v>21</v>
      </c>
      <c r="B21" s="131"/>
      <c r="C21" s="33" t="s">
        <v>146</v>
      </c>
      <c r="D21" s="131"/>
      <c r="E21" s="131"/>
      <c r="F21" s="131"/>
      <c r="G21" s="131"/>
      <c r="H21" s="131"/>
      <c r="I21" s="131"/>
      <c r="J21" s="131"/>
      <c r="K21" s="144">
        <f>E42</f>
        <v>0</v>
      </c>
      <c r="L21" s="143"/>
    </row>
    <row r="22" spans="1:13" ht="15" customHeight="1" thickBot="1" x14ac:dyDescent="0.25">
      <c r="A22" s="72">
        <f>ROW()</f>
        <v>22</v>
      </c>
      <c r="B22" s="131"/>
      <c r="C22" s="126" t="s">
        <v>214</v>
      </c>
      <c r="D22" s="131"/>
      <c r="E22" s="131"/>
      <c r="F22" s="131"/>
      <c r="G22" s="131"/>
      <c r="H22" s="131"/>
      <c r="I22" s="131"/>
      <c r="J22" s="131"/>
      <c r="K22" s="145">
        <f>K20-K21</f>
        <v>0</v>
      </c>
      <c r="L22" s="143"/>
    </row>
    <row r="23" spans="1:13" ht="15" customHeight="1" x14ac:dyDescent="0.2">
      <c r="A23" s="72">
        <f>ROW()</f>
        <v>23</v>
      </c>
      <c r="B23" s="131"/>
      <c r="C23" s="126"/>
      <c r="D23" s="131"/>
      <c r="E23" s="131"/>
      <c r="F23" s="131"/>
      <c r="G23" s="131"/>
      <c r="H23" s="131"/>
      <c r="I23" s="131"/>
      <c r="J23" s="131"/>
      <c r="K23" s="131"/>
      <c r="L23" s="143"/>
    </row>
    <row r="24" spans="1:13" ht="15" customHeight="1" x14ac:dyDescent="0.2">
      <c r="A24" s="72">
        <f>ROW()</f>
        <v>24</v>
      </c>
      <c r="B24" s="131"/>
      <c r="C24" s="33" t="s">
        <v>216</v>
      </c>
      <c r="D24" s="131"/>
      <c r="E24" s="144">
        <f>-E12</f>
        <v>0</v>
      </c>
      <c r="F24" s="113">
        <f>SUM(F14:F18)</f>
        <v>0</v>
      </c>
      <c r="G24" s="113">
        <f>SUM(G14:G18)</f>
        <v>0</v>
      </c>
      <c r="H24" s="113">
        <f>SUM(H14:H18)</f>
        <v>0</v>
      </c>
      <c r="I24" s="113">
        <f>SUM(I14:I18)</f>
        <v>0</v>
      </c>
      <c r="J24" s="113">
        <f>SUM(J14:J18)</f>
        <v>0</v>
      </c>
      <c r="K24" s="144">
        <f>K22</f>
        <v>0</v>
      </c>
      <c r="L24" s="143"/>
    </row>
    <row r="25" spans="1:13" ht="15" customHeight="1" thickBot="1" x14ac:dyDescent="0.25">
      <c r="A25" s="72">
        <f>ROW()</f>
        <v>25</v>
      </c>
      <c r="B25" s="131"/>
      <c r="C25" s="33"/>
      <c r="D25" s="131"/>
      <c r="E25" s="131"/>
      <c r="F25" s="120"/>
      <c r="G25" s="120"/>
      <c r="H25" s="120"/>
      <c r="I25" s="120"/>
      <c r="J25" s="120"/>
      <c r="K25" s="120"/>
      <c r="L25" s="143"/>
    </row>
    <row r="26" spans="1:13" ht="15.6" customHeight="1" thickBot="1" x14ac:dyDescent="0.25">
      <c r="A26" s="72">
        <f>ROW()</f>
        <v>26</v>
      </c>
      <c r="B26" s="175" t="s">
        <v>246</v>
      </c>
      <c r="C26" s="126" t="str">
        <f>"Post-tax IRR as at "&amp;TEXT(E9,"dd mmmm yyy")</f>
        <v>Post-tax IRR as at 01 April 2012</v>
      </c>
      <c r="D26" s="131"/>
      <c r="E26" s="114" t="str">
        <f>IFERROR("",XIRR(E24:K24,E9:K9))</f>
        <v/>
      </c>
      <c r="F26" s="131"/>
      <c r="G26" s="131"/>
      <c r="H26" s="131"/>
      <c r="I26" s="131"/>
      <c r="J26" s="131"/>
      <c r="K26" s="131"/>
      <c r="L26" s="143"/>
    </row>
    <row r="27" spans="1:13" ht="26.45" customHeight="1" x14ac:dyDescent="0.25">
      <c r="A27" s="72">
        <f>ROW()</f>
        <v>27</v>
      </c>
      <c r="B27" s="130" t="s">
        <v>194</v>
      </c>
      <c r="C27" s="126"/>
      <c r="D27" s="131"/>
      <c r="E27" s="131"/>
      <c r="F27" s="131"/>
      <c r="G27" s="131"/>
      <c r="H27" s="131"/>
      <c r="I27" s="131"/>
      <c r="J27" s="131"/>
      <c r="K27" s="131"/>
      <c r="L27" s="143"/>
    </row>
    <row r="28" spans="1:13" s="121" customFormat="1" ht="76.5" x14ac:dyDescent="0.2">
      <c r="A28" s="72">
        <f>ROW()</f>
        <v>28</v>
      </c>
      <c r="B28" s="131"/>
      <c r="C28" s="33"/>
      <c r="D28" s="131"/>
      <c r="E28" s="32" t="s">
        <v>158</v>
      </c>
      <c r="F28" s="32" t="s">
        <v>159</v>
      </c>
      <c r="G28" s="32" t="s">
        <v>228</v>
      </c>
      <c r="H28" s="131"/>
      <c r="I28" s="284" t="s">
        <v>161</v>
      </c>
      <c r="J28" s="284"/>
      <c r="K28" s="284"/>
      <c r="L28" s="143"/>
    </row>
    <row r="29" spans="1:13" s="121" customFormat="1" ht="15" customHeight="1" x14ac:dyDescent="0.2">
      <c r="A29" s="72">
        <f>ROW()</f>
        <v>29</v>
      </c>
      <c r="B29" s="131"/>
      <c r="C29" s="33" t="s">
        <v>226</v>
      </c>
      <c r="D29" s="131"/>
      <c r="E29" s="146"/>
      <c r="F29" s="146"/>
      <c r="G29" s="144">
        <f>E29+F29</f>
        <v>0</v>
      </c>
      <c r="H29" s="131"/>
      <c r="I29" s="133"/>
      <c r="J29" s="134"/>
      <c r="K29" s="135"/>
      <c r="L29" s="143"/>
    </row>
    <row r="30" spans="1:13" s="121" customFormat="1" ht="15" customHeight="1" x14ac:dyDescent="0.2">
      <c r="A30" s="72">
        <f>ROW()</f>
        <v>30</v>
      </c>
      <c r="B30" s="131"/>
      <c r="C30" s="33" t="s">
        <v>217</v>
      </c>
      <c r="D30" s="131"/>
      <c r="E30" s="146"/>
      <c r="F30" s="146"/>
      <c r="G30" s="144">
        <f t="shared" ref="G30:G31" si="1">E30+F30</f>
        <v>0</v>
      </c>
      <c r="H30" s="131"/>
      <c r="I30" s="133"/>
      <c r="J30" s="134"/>
      <c r="K30" s="135"/>
      <c r="L30" s="143"/>
    </row>
    <row r="31" spans="1:13" s="121" customFormat="1" ht="15" customHeight="1" thickBot="1" x14ac:dyDescent="0.25">
      <c r="A31" s="72">
        <f>ROW()</f>
        <v>31</v>
      </c>
      <c r="B31" s="131"/>
      <c r="C31" s="33" t="s">
        <v>170</v>
      </c>
      <c r="D31" s="131"/>
      <c r="E31" s="146"/>
      <c r="F31" s="146"/>
      <c r="G31" s="144">
        <f t="shared" si="1"/>
        <v>0</v>
      </c>
      <c r="H31" s="131"/>
      <c r="I31" s="133"/>
      <c r="J31" s="134"/>
      <c r="K31" s="135"/>
      <c r="L31" s="143"/>
    </row>
    <row r="32" spans="1:13" s="121" customFormat="1" ht="15" customHeight="1" thickBot="1" x14ac:dyDescent="0.25">
      <c r="A32" s="72">
        <f>ROW()</f>
        <v>32</v>
      </c>
      <c r="B32" s="131"/>
      <c r="C32" s="126" t="s">
        <v>130</v>
      </c>
      <c r="D32" s="131"/>
      <c r="E32" s="112">
        <f t="shared" ref="E32:F32" si="2">SUM(E29:E31)</f>
        <v>0</v>
      </c>
      <c r="F32" s="112">
        <f t="shared" si="2"/>
        <v>0</v>
      </c>
      <c r="G32" s="112">
        <f>SUM(G29:G31)</f>
        <v>0</v>
      </c>
      <c r="H32" s="131"/>
      <c r="I32" s="131"/>
      <c r="J32" s="131"/>
      <c r="K32" s="131"/>
      <c r="L32" s="143"/>
    </row>
    <row r="33" spans="1:12" s="121" customFormat="1" ht="23.45" customHeight="1" x14ac:dyDescent="0.2">
      <c r="A33" s="72">
        <f>ROW()</f>
        <v>33</v>
      </c>
      <c r="B33" s="131"/>
      <c r="C33" s="204" t="s">
        <v>261</v>
      </c>
      <c r="D33" s="131"/>
      <c r="E33" s="131"/>
      <c r="F33" s="131"/>
      <c r="G33" s="131"/>
      <c r="H33" s="131"/>
      <c r="I33" s="131"/>
      <c r="J33" s="131"/>
      <c r="K33" s="131"/>
      <c r="L33" s="143"/>
    </row>
    <row r="34" spans="1:12" s="121" customFormat="1" ht="15" customHeight="1" x14ac:dyDescent="0.2">
      <c r="A34" s="72">
        <f>ROW()</f>
        <v>34</v>
      </c>
      <c r="B34" s="131"/>
      <c r="C34" s="258"/>
      <c r="D34" s="259"/>
      <c r="E34" s="259"/>
      <c r="F34" s="259"/>
      <c r="G34" s="259"/>
      <c r="H34" s="259"/>
      <c r="I34" s="259"/>
      <c r="J34" s="259"/>
      <c r="K34" s="260"/>
      <c r="L34" s="143"/>
    </row>
    <row r="35" spans="1:12" s="121" customFormat="1" ht="15" customHeight="1" x14ac:dyDescent="0.2">
      <c r="A35" s="72">
        <f>ROW()</f>
        <v>35</v>
      </c>
      <c r="B35" s="131"/>
      <c r="C35" s="261"/>
      <c r="D35" s="262"/>
      <c r="E35" s="262"/>
      <c r="F35" s="262"/>
      <c r="G35" s="262"/>
      <c r="H35" s="262"/>
      <c r="I35" s="262"/>
      <c r="J35" s="262"/>
      <c r="K35" s="263"/>
      <c r="L35" s="143"/>
    </row>
    <row r="36" spans="1:12" s="121" customFormat="1" ht="15" customHeight="1" x14ac:dyDescent="0.2">
      <c r="A36" s="72">
        <f>ROW()</f>
        <v>36</v>
      </c>
      <c r="B36" s="131"/>
      <c r="C36" s="264"/>
      <c r="D36" s="265"/>
      <c r="E36" s="265"/>
      <c r="F36" s="265"/>
      <c r="G36" s="265"/>
      <c r="H36" s="265"/>
      <c r="I36" s="265"/>
      <c r="J36" s="265"/>
      <c r="K36" s="266"/>
      <c r="L36" s="143"/>
    </row>
    <row r="37" spans="1:12" ht="46.15" customHeight="1" x14ac:dyDescent="0.25">
      <c r="A37" s="72">
        <f>ROW()</f>
        <v>37</v>
      </c>
      <c r="B37" s="130" t="s">
        <v>195</v>
      </c>
      <c r="C37" s="126"/>
      <c r="D37" s="131"/>
      <c r="E37" s="131"/>
      <c r="F37" s="131"/>
      <c r="G37" s="284" t="s">
        <v>161</v>
      </c>
      <c r="H37" s="284"/>
      <c r="I37" s="284"/>
      <c r="J37" s="131"/>
      <c r="K37" s="131"/>
      <c r="L37" s="143"/>
    </row>
    <row r="38" spans="1:12" ht="15" customHeight="1" x14ac:dyDescent="0.2">
      <c r="A38" s="72">
        <f>ROW()</f>
        <v>38</v>
      </c>
      <c r="B38" s="131"/>
      <c r="C38" s="146" t="s">
        <v>160</v>
      </c>
      <c r="D38" s="131"/>
      <c r="E38" s="146"/>
      <c r="F38" s="131"/>
      <c r="G38" s="133"/>
      <c r="H38" s="134"/>
      <c r="I38" s="135"/>
      <c r="J38" s="131"/>
      <c r="K38" s="131"/>
      <c r="L38" s="143"/>
    </row>
    <row r="39" spans="1:12" ht="15" customHeight="1" x14ac:dyDescent="0.2">
      <c r="A39" s="72">
        <f>ROW()</f>
        <v>39</v>
      </c>
      <c r="B39" s="131"/>
      <c r="C39" s="146" t="s">
        <v>160</v>
      </c>
      <c r="D39" s="131"/>
      <c r="E39" s="146"/>
      <c r="F39" s="131"/>
      <c r="G39" s="133"/>
      <c r="H39" s="134"/>
      <c r="I39" s="135"/>
      <c r="J39" s="131"/>
      <c r="K39" s="131"/>
      <c r="L39" s="143"/>
    </row>
    <row r="40" spans="1:12" ht="15" customHeight="1" x14ac:dyDescent="0.2">
      <c r="A40" s="72">
        <f>ROW()</f>
        <v>40</v>
      </c>
      <c r="B40" s="131"/>
      <c r="C40" s="146" t="s">
        <v>160</v>
      </c>
      <c r="D40" s="131"/>
      <c r="E40" s="146"/>
      <c r="F40" s="131"/>
      <c r="G40" s="133"/>
      <c r="H40" s="134"/>
      <c r="I40" s="135"/>
      <c r="J40" s="131"/>
      <c r="K40" s="131"/>
      <c r="L40" s="143"/>
    </row>
    <row r="41" spans="1:12" ht="15" customHeight="1" thickBot="1" x14ac:dyDescent="0.25">
      <c r="A41" s="72">
        <f>ROW()</f>
        <v>41</v>
      </c>
      <c r="B41" s="131"/>
      <c r="C41" s="146" t="s">
        <v>160</v>
      </c>
      <c r="D41" s="131"/>
      <c r="E41" s="146"/>
      <c r="F41" s="131"/>
      <c r="G41" s="133"/>
      <c r="H41" s="134"/>
      <c r="I41" s="135"/>
      <c r="J41" s="131"/>
      <c r="K41" s="131"/>
      <c r="L41" s="143"/>
    </row>
    <row r="42" spans="1:12" ht="15" customHeight="1" thickBot="1" x14ac:dyDescent="0.25">
      <c r="A42" s="72">
        <f>ROW()</f>
        <v>42</v>
      </c>
      <c r="B42" s="131"/>
      <c r="C42" s="126" t="s">
        <v>147</v>
      </c>
      <c r="D42" s="131"/>
      <c r="E42" s="112">
        <f>SUM(E38:E41)</f>
        <v>0</v>
      </c>
      <c r="F42" s="131"/>
      <c r="G42" s="131"/>
      <c r="H42" s="131"/>
      <c r="I42" s="131"/>
      <c r="J42" s="131"/>
      <c r="K42" s="131"/>
      <c r="L42" s="143"/>
    </row>
    <row r="43" spans="1:12" ht="33" customHeight="1" x14ac:dyDescent="0.2">
      <c r="A43" s="72">
        <f>ROW()</f>
        <v>43</v>
      </c>
      <c r="B43" s="131"/>
      <c r="C43" s="291" t="s">
        <v>277</v>
      </c>
      <c r="D43" s="286"/>
      <c r="E43" s="286"/>
      <c r="F43" s="286"/>
      <c r="G43" s="286"/>
      <c r="H43" s="286"/>
      <c r="I43" s="286"/>
      <c r="J43" s="286"/>
      <c r="K43" s="286"/>
      <c r="L43" s="143"/>
    </row>
    <row r="44" spans="1:12" ht="15" customHeight="1" x14ac:dyDescent="0.2">
      <c r="A44" s="72">
        <f>ROW()</f>
        <v>44</v>
      </c>
      <c r="B44" s="131"/>
      <c r="C44" s="258"/>
      <c r="D44" s="259"/>
      <c r="E44" s="259"/>
      <c r="F44" s="259"/>
      <c r="G44" s="259"/>
      <c r="H44" s="259"/>
      <c r="I44" s="259"/>
      <c r="J44" s="259"/>
      <c r="K44" s="260"/>
      <c r="L44" s="143"/>
    </row>
    <row r="45" spans="1:12" ht="15" customHeight="1" x14ac:dyDescent="0.2">
      <c r="A45" s="72">
        <f>ROW()</f>
        <v>45</v>
      </c>
      <c r="B45" s="131"/>
      <c r="C45" s="261"/>
      <c r="D45" s="262"/>
      <c r="E45" s="262"/>
      <c r="F45" s="262"/>
      <c r="G45" s="262"/>
      <c r="H45" s="262"/>
      <c r="I45" s="262"/>
      <c r="J45" s="262"/>
      <c r="K45" s="263"/>
      <c r="L45" s="143"/>
    </row>
    <row r="46" spans="1:12" ht="15" customHeight="1" x14ac:dyDescent="0.2">
      <c r="A46" s="72">
        <f>ROW()</f>
        <v>46</v>
      </c>
      <c r="B46" s="131"/>
      <c r="C46" s="264"/>
      <c r="D46" s="265"/>
      <c r="E46" s="265"/>
      <c r="F46" s="265"/>
      <c r="G46" s="265"/>
      <c r="H46" s="265"/>
      <c r="I46" s="265"/>
      <c r="J46" s="265"/>
      <c r="K46" s="266"/>
      <c r="L46" s="143"/>
    </row>
    <row r="47" spans="1:12" ht="23.45" customHeight="1" x14ac:dyDescent="0.25">
      <c r="A47" s="72">
        <f>ROW()</f>
        <v>47</v>
      </c>
      <c r="B47" s="130" t="s">
        <v>196</v>
      </c>
      <c r="C47" s="126"/>
      <c r="D47" s="131"/>
      <c r="E47" s="131"/>
      <c r="F47" s="131"/>
      <c r="G47" s="131"/>
      <c r="H47" s="131"/>
      <c r="I47" s="131"/>
      <c r="J47" s="131"/>
      <c r="K47" s="131"/>
      <c r="L47" s="143"/>
    </row>
    <row r="48" spans="1:12" ht="15" customHeight="1" x14ac:dyDescent="0.2">
      <c r="A48" s="72">
        <f>ROW()</f>
        <v>48</v>
      </c>
      <c r="B48" s="131"/>
      <c r="C48" s="126"/>
      <c r="D48" s="131"/>
      <c r="E48" s="131"/>
      <c r="F48" s="131"/>
      <c r="G48" s="131"/>
      <c r="H48" s="131"/>
      <c r="I48" s="131"/>
      <c r="J48" s="131"/>
      <c r="K48" s="131"/>
      <c r="L48" s="143"/>
    </row>
    <row r="49" spans="1:34" ht="15" customHeight="1" x14ac:dyDescent="0.2">
      <c r="A49" s="72">
        <f>ROW()</f>
        <v>49</v>
      </c>
      <c r="B49" s="131"/>
      <c r="C49" s="126" t="s">
        <v>103</v>
      </c>
      <c r="D49" s="131"/>
      <c r="E49" s="147">
        <f>IF(ISNUMBER('Pricing CoverSheet'!$C$14),'Pricing CoverSheet'!$C$14,"")</f>
        <v>40633</v>
      </c>
      <c r="F49" s="131"/>
      <c r="G49" s="131"/>
      <c r="H49" s="131"/>
      <c r="I49" s="131"/>
      <c r="J49" s="131"/>
      <c r="K49" s="131"/>
      <c r="L49" s="143"/>
    </row>
    <row r="50" spans="1:34" ht="15" customHeight="1" x14ac:dyDescent="0.2">
      <c r="A50" s="72">
        <f>ROW()</f>
        <v>50</v>
      </c>
      <c r="B50" s="131"/>
      <c r="C50" s="126" t="s">
        <v>227</v>
      </c>
      <c r="D50" s="131"/>
      <c r="E50" s="53">
        <v>41000</v>
      </c>
      <c r="F50" s="131"/>
      <c r="G50" s="131"/>
      <c r="H50" s="131"/>
      <c r="I50" s="131"/>
      <c r="J50" s="131"/>
      <c r="K50" s="131"/>
      <c r="L50" s="143"/>
    </row>
    <row r="51" spans="1:34" ht="25.5" x14ac:dyDescent="0.2">
      <c r="A51" s="72">
        <f>ROW()</f>
        <v>51</v>
      </c>
      <c r="B51" s="131"/>
      <c r="C51" s="126"/>
      <c r="D51" s="131"/>
      <c r="E51" s="111" t="s">
        <v>133</v>
      </c>
      <c r="F51" s="111" t="s">
        <v>132</v>
      </c>
      <c r="G51" s="131"/>
      <c r="H51" s="131"/>
      <c r="I51" s="131"/>
      <c r="J51" s="131"/>
      <c r="K51" s="131"/>
      <c r="L51" s="143"/>
    </row>
    <row r="52" spans="1:34" ht="15" customHeight="1" x14ac:dyDescent="0.2">
      <c r="A52" s="72">
        <f>ROW()</f>
        <v>52</v>
      </c>
      <c r="B52" s="131"/>
      <c r="C52" s="126" t="s">
        <v>134</v>
      </c>
      <c r="D52" s="131"/>
      <c r="E52" s="125"/>
      <c r="F52" s="125">
        <v>182</v>
      </c>
      <c r="G52" s="131"/>
      <c r="H52" s="131"/>
      <c r="I52" s="131"/>
      <c r="J52" s="131"/>
      <c r="K52" s="131"/>
      <c r="L52" s="143"/>
    </row>
    <row r="53" spans="1:34" ht="30" customHeight="1" x14ac:dyDescent="0.2">
      <c r="A53" s="72">
        <f>ROW()</f>
        <v>53</v>
      </c>
      <c r="B53" s="131"/>
      <c r="C53" s="129" t="s">
        <v>171</v>
      </c>
      <c r="D53" s="131"/>
      <c r="E53" s="131"/>
      <c r="F53" s="131"/>
      <c r="G53" s="131"/>
      <c r="H53" s="131"/>
      <c r="I53" s="131"/>
      <c r="J53" s="131"/>
      <c r="K53" s="131"/>
      <c r="L53" s="143"/>
    </row>
    <row r="54" spans="1:34" ht="58.15" customHeight="1" x14ac:dyDescent="0.2">
      <c r="A54" s="72">
        <f>ROW()</f>
        <v>54</v>
      </c>
      <c r="B54" s="131"/>
      <c r="C54" s="274"/>
      <c r="D54" s="275"/>
      <c r="E54" s="275"/>
      <c r="F54" s="275"/>
      <c r="G54" s="275"/>
      <c r="H54" s="275"/>
      <c r="I54" s="275"/>
      <c r="J54" s="275"/>
      <c r="K54" s="276"/>
      <c r="L54" s="143"/>
    </row>
    <row r="55" spans="1:34" ht="15" customHeight="1" x14ac:dyDescent="0.2">
      <c r="A55" s="73">
        <f>ROW()</f>
        <v>55</v>
      </c>
      <c r="B55" s="115"/>
      <c r="C55" s="116"/>
      <c r="D55" s="115"/>
      <c r="E55" s="115"/>
      <c r="F55" s="115"/>
      <c r="G55" s="115"/>
      <c r="H55" s="115"/>
      <c r="I55" s="115"/>
      <c r="J55" s="115"/>
      <c r="K55" s="115"/>
      <c r="L55" s="148" t="s">
        <v>232</v>
      </c>
    </row>
    <row r="56" spans="1:34" ht="15" customHeight="1" x14ac:dyDescent="0.2">
      <c r="A56" s="102"/>
      <c r="B56" s="65"/>
      <c r="C56" s="25"/>
      <c r="D56" s="65"/>
      <c r="E56" s="65"/>
      <c r="F56" s="65"/>
      <c r="G56" s="65"/>
      <c r="H56" s="65"/>
      <c r="I56" s="65"/>
      <c r="J56" s="65"/>
      <c r="K56" s="65"/>
      <c r="L56" s="66"/>
    </row>
    <row r="57" spans="1:34" s="3" customFormat="1" ht="12.75" customHeight="1" x14ac:dyDescent="0.2">
      <c r="A57" s="136"/>
      <c r="B57" s="137"/>
      <c r="C57" s="137"/>
      <c r="D57" s="137"/>
      <c r="E57" s="137"/>
      <c r="F57" s="137"/>
      <c r="G57" s="137"/>
      <c r="H57" s="137"/>
      <c r="I57" s="137"/>
      <c r="J57" s="137"/>
      <c r="K57" s="137"/>
      <c r="L57" s="138"/>
      <c r="M57"/>
      <c r="N57"/>
      <c r="O57"/>
      <c r="P57"/>
      <c r="Q57"/>
      <c r="R57"/>
      <c r="S57"/>
    </row>
    <row r="58" spans="1:34" s="3" customFormat="1" ht="16.5" customHeight="1" x14ac:dyDescent="0.25">
      <c r="A58" s="139"/>
      <c r="B58" s="30"/>
      <c r="C58" s="30"/>
      <c r="D58" s="30"/>
      <c r="E58" s="30"/>
      <c r="F58" s="30"/>
      <c r="G58" s="30"/>
      <c r="H58" s="59" t="s">
        <v>41</v>
      </c>
      <c r="I58" s="268"/>
      <c r="J58" s="269"/>
      <c r="K58" s="270"/>
      <c r="L58" s="68"/>
      <c r="M58"/>
      <c r="N58"/>
      <c r="O58"/>
      <c r="P58"/>
      <c r="Q58"/>
      <c r="R58"/>
      <c r="S58"/>
    </row>
    <row r="59" spans="1:34" s="3" customFormat="1" ht="16.5" customHeight="1" x14ac:dyDescent="0.25">
      <c r="A59" s="139"/>
      <c r="B59" s="30"/>
      <c r="C59" s="30"/>
      <c r="D59" s="30"/>
      <c r="E59" s="30"/>
      <c r="F59" s="30"/>
      <c r="G59" s="30"/>
      <c r="H59" s="59" t="s">
        <v>73</v>
      </c>
      <c r="I59" s="271"/>
      <c r="J59" s="272"/>
      <c r="K59" s="273"/>
      <c r="L59" s="68"/>
      <c r="M59"/>
      <c r="N59"/>
      <c r="O59"/>
      <c r="P59"/>
      <c r="Q59"/>
      <c r="R59"/>
      <c r="S59"/>
    </row>
    <row r="60" spans="1:34" s="3" customFormat="1" ht="20.25" customHeight="1" x14ac:dyDescent="0.25">
      <c r="A60" s="149" t="s">
        <v>197</v>
      </c>
      <c r="B60" s="10"/>
      <c r="C60" s="10"/>
      <c r="D60" s="10"/>
      <c r="E60" s="10"/>
      <c r="F60" s="10"/>
      <c r="G60" s="10"/>
      <c r="H60" s="10"/>
      <c r="I60" s="10"/>
      <c r="J60" s="10"/>
      <c r="K60" s="10"/>
      <c r="L60" s="68"/>
      <c r="M60"/>
      <c r="N60"/>
      <c r="O60"/>
      <c r="P60"/>
      <c r="Q60"/>
      <c r="R60"/>
      <c r="S60"/>
    </row>
    <row r="61" spans="1:34" s="3" customFormat="1" ht="12.75" customHeight="1" x14ac:dyDescent="0.2">
      <c r="A61" s="71" t="s">
        <v>87</v>
      </c>
      <c r="B61" s="12" t="s">
        <v>136</v>
      </c>
      <c r="C61" s="30"/>
      <c r="D61" s="30"/>
      <c r="E61" s="30"/>
      <c r="F61" s="30"/>
      <c r="G61" s="30"/>
      <c r="H61" s="30"/>
      <c r="I61" s="30"/>
      <c r="J61" s="30"/>
      <c r="K61" s="30"/>
      <c r="L61" s="69"/>
      <c r="M61"/>
      <c r="N61"/>
      <c r="O61"/>
      <c r="P61"/>
      <c r="Q61"/>
      <c r="R61"/>
      <c r="S61"/>
      <c r="T61"/>
      <c r="U61"/>
      <c r="V61"/>
      <c r="W61"/>
      <c r="X61"/>
      <c r="Y61"/>
      <c r="Z61"/>
      <c r="AA61"/>
      <c r="AB61"/>
      <c r="AC61"/>
      <c r="AD61"/>
      <c r="AE61"/>
      <c r="AF61"/>
      <c r="AG61"/>
      <c r="AH61"/>
    </row>
    <row r="62" spans="1:34" ht="24.95" customHeight="1" x14ac:dyDescent="0.25">
      <c r="A62" s="72">
        <f>ROW()</f>
        <v>62</v>
      </c>
      <c r="B62" s="130" t="s">
        <v>212</v>
      </c>
      <c r="C62" s="131"/>
      <c r="D62" s="131"/>
      <c r="E62" s="131"/>
      <c r="F62" s="131"/>
      <c r="G62" s="131"/>
      <c r="H62" s="131"/>
      <c r="I62" s="131"/>
      <c r="J62" s="131"/>
      <c r="K62" s="131"/>
      <c r="L62" s="143"/>
    </row>
    <row r="63" spans="1:34" ht="30" customHeight="1" x14ac:dyDescent="0.2">
      <c r="A63" s="72">
        <f>ROW()</f>
        <v>63</v>
      </c>
      <c r="B63" s="124"/>
      <c r="C63" s="129" t="s">
        <v>174</v>
      </c>
      <c r="D63" s="131"/>
      <c r="E63" s="131"/>
      <c r="F63" s="131"/>
      <c r="G63" s="131"/>
      <c r="H63" s="131"/>
      <c r="I63" s="131"/>
      <c r="J63" s="131"/>
      <c r="K63" s="131"/>
      <c r="L63" s="143"/>
    </row>
    <row r="64" spans="1:34" ht="15" customHeight="1" x14ac:dyDescent="0.2">
      <c r="A64" s="72">
        <f>ROW()</f>
        <v>64</v>
      </c>
      <c r="B64" s="124"/>
      <c r="C64" s="267"/>
      <c r="D64" s="267"/>
      <c r="E64" s="267"/>
      <c r="F64" s="267"/>
      <c r="G64" s="267"/>
      <c r="H64" s="267"/>
      <c r="I64" s="267"/>
      <c r="J64" s="267"/>
      <c r="K64" s="131"/>
      <c r="L64" s="143"/>
    </row>
    <row r="65" spans="1:12" ht="15" customHeight="1" x14ac:dyDescent="0.2">
      <c r="A65" s="72">
        <f>ROW()</f>
        <v>65</v>
      </c>
      <c r="B65" s="124"/>
      <c r="C65" s="267"/>
      <c r="D65" s="267"/>
      <c r="E65" s="267"/>
      <c r="F65" s="267"/>
      <c r="G65" s="267"/>
      <c r="H65" s="267"/>
      <c r="I65" s="267"/>
      <c r="J65" s="267"/>
      <c r="K65" s="131"/>
      <c r="L65" s="143"/>
    </row>
    <row r="66" spans="1:12" ht="15" customHeight="1" x14ac:dyDescent="0.2">
      <c r="A66" s="72">
        <f>ROW()</f>
        <v>66</v>
      </c>
      <c r="B66" s="124"/>
      <c r="C66" s="267"/>
      <c r="D66" s="267"/>
      <c r="E66" s="267"/>
      <c r="F66" s="267"/>
      <c r="G66" s="267"/>
      <c r="H66" s="267"/>
      <c r="I66" s="267"/>
      <c r="J66" s="267"/>
      <c r="K66" s="131"/>
      <c r="L66" s="143"/>
    </row>
    <row r="67" spans="1:12" ht="15" customHeight="1" x14ac:dyDescent="0.2">
      <c r="A67" s="72">
        <f>ROW()</f>
        <v>67</v>
      </c>
      <c r="B67" s="124"/>
      <c r="C67" s="267"/>
      <c r="D67" s="267"/>
      <c r="E67" s="267"/>
      <c r="F67" s="267"/>
      <c r="G67" s="267"/>
      <c r="H67" s="267"/>
      <c r="I67" s="267"/>
      <c r="J67" s="267"/>
      <c r="K67" s="131"/>
      <c r="L67" s="143"/>
    </row>
    <row r="68" spans="1:12" ht="15" customHeight="1" x14ac:dyDescent="0.2">
      <c r="A68" s="72">
        <f>ROW()</f>
        <v>68</v>
      </c>
      <c r="B68" s="124"/>
      <c r="C68" s="267"/>
      <c r="D68" s="267"/>
      <c r="E68" s="267"/>
      <c r="F68" s="267"/>
      <c r="G68" s="267"/>
      <c r="H68" s="267"/>
      <c r="I68" s="267"/>
      <c r="J68" s="267"/>
      <c r="K68" s="131"/>
      <c r="L68" s="143"/>
    </row>
    <row r="69" spans="1:12" ht="15" customHeight="1" x14ac:dyDescent="0.2">
      <c r="A69" s="72">
        <f>ROW()</f>
        <v>69</v>
      </c>
      <c r="B69" s="124"/>
      <c r="C69" s="267"/>
      <c r="D69" s="267"/>
      <c r="E69" s="267"/>
      <c r="F69" s="267"/>
      <c r="G69" s="267"/>
      <c r="H69" s="267"/>
      <c r="I69" s="267"/>
      <c r="J69" s="267"/>
      <c r="K69" s="131"/>
      <c r="L69" s="143"/>
    </row>
    <row r="70" spans="1:12" ht="15" customHeight="1" x14ac:dyDescent="0.2">
      <c r="A70" s="72">
        <f>ROW()</f>
        <v>70</v>
      </c>
      <c r="B70" s="124"/>
      <c r="C70" s="267"/>
      <c r="D70" s="267"/>
      <c r="E70" s="267"/>
      <c r="F70" s="267"/>
      <c r="G70" s="267"/>
      <c r="H70" s="267"/>
      <c r="I70" s="267"/>
      <c r="J70" s="267"/>
      <c r="K70" s="131"/>
      <c r="L70" s="143"/>
    </row>
    <row r="71" spans="1:12" ht="15" customHeight="1" x14ac:dyDescent="0.2">
      <c r="A71" s="72">
        <f>ROW()</f>
        <v>71</v>
      </c>
      <c r="B71" s="124"/>
      <c r="C71" s="267"/>
      <c r="D71" s="267"/>
      <c r="E71" s="267"/>
      <c r="F71" s="267"/>
      <c r="G71" s="267"/>
      <c r="H71" s="267"/>
      <c r="I71" s="267"/>
      <c r="J71" s="267"/>
      <c r="K71" s="131"/>
      <c r="L71" s="143"/>
    </row>
    <row r="72" spans="1:12" ht="60" customHeight="1" x14ac:dyDescent="0.2">
      <c r="A72" s="72">
        <f>ROW()</f>
        <v>72</v>
      </c>
      <c r="B72" s="124"/>
      <c r="C72" s="129" t="s">
        <v>44</v>
      </c>
      <c r="D72" s="124"/>
      <c r="E72" s="124"/>
      <c r="F72" s="24" t="s">
        <v>16</v>
      </c>
      <c r="G72" s="24" t="s">
        <v>17</v>
      </c>
      <c r="H72" s="24" t="s">
        <v>18</v>
      </c>
      <c r="I72" s="24" t="s">
        <v>19</v>
      </c>
      <c r="J72" s="24" t="s">
        <v>20</v>
      </c>
      <c r="K72" s="131"/>
      <c r="L72" s="143"/>
    </row>
    <row r="73" spans="1:12" x14ac:dyDescent="0.2">
      <c r="A73" s="72">
        <f>ROW()</f>
        <v>73</v>
      </c>
      <c r="B73" s="124"/>
      <c r="C73" s="129"/>
      <c r="D73" s="124"/>
      <c r="E73" s="124"/>
      <c r="F73" s="32">
        <f>IF(ISNUMBER('Pricing CoverSheet'!$C$12),DATE(YEAR('Pricing CoverSheet'!$C$12),MONTH('Pricing CoverSheet'!$C$12),DAY('Pricing CoverSheet'!$C$12)),"")</f>
        <v>41364</v>
      </c>
      <c r="G73" s="32">
        <f>IF(ISNUMBER('Pricing CoverSheet'!$C$12),DATE(YEAR('Pricing CoverSheet'!$C$12)+1,MONTH('Pricing CoverSheet'!$C$12),DAY('Pricing CoverSheet'!$C$12)),"")</f>
        <v>41729</v>
      </c>
      <c r="H73" s="32">
        <f>IF(ISNUMBER('Pricing CoverSheet'!$C$12),DATE(YEAR('Pricing CoverSheet'!$C$12)+2,MONTH('Pricing CoverSheet'!$C$12),DAY('Pricing CoverSheet'!$C$12)),"")</f>
        <v>42094</v>
      </c>
      <c r="I73" s="32">
        <f>IF(ISNUMBER('Pricing CoverSheet'!$C$12),DATE(YEAR('Pricing CoverSheet'!$C$12)+3,MONTH('Pricing CoverSheet'!$C$12),DAY('Pricing CoverSheet'!$C$12)),"")</f>
        <v>42460</v>
      </c>
      <c r="J73" s="32">
        <f>IF(ISNUMBER('Pricing CoverSheet'!$C$12),DATE(YEAR('Pricing CoverSheet'!$C$12)+4,MONTH('Pricing CoverSheet'!$C$12),DAY('Pricing CoverSheet'!$C$12)),"")</f>
        <v>42825</v>
      </c>
      <c r="K73" s="131"/>
      <c r="L73" s="143"/>
    </row>
    <row r="74" spans="1:12" x14ac:dyDescent="0.2">
      <c r="A74" s="72">
        <f>ROW()</f>
        <v>74</v>
      </c>
      <c r="B74" s="124"/>
      <c r="C74" s="126" t="s">
        <v>257</v>
      </c>
      <c r="D74" s="124"/>
      <c r="E74" s="124"/>
      <c r="F74" s="125"/>
      <c r="G74" s="125"/>
      <c r="H74" s="125"/>
      <c r="I74" s="125"/>
      <c r="J74" s="125"/>
      <c r="K74" s="131"/>
      <c r="L74" s="143"/>
    </row>
    <row r="75" spans="1:12" s="121" customFormat="1" x14ac:dyDescent="0.2">
      <c r="A75" s="72">
        <f>ROW()</f>
        <v>75</v>
      </c>
      <c r="B75" s="193" t="s">
        <v>47</v>
      </c>
      <c r="C75" s="173" t="s">
        <v>256</v>
      </c>
      <c r="D75" s="165"/>
      <c r="E75" s="165"/>
      <c r="F75" s="172"/>
      <c r="G75" s="172"/>
      <c r="H75" s="172"/>
      <c r="I75" s="172"/>
      <c r="J75" s="172"/>
      <c r="K75" s="131"/>
      <c r="L75" s="143"/>
    </row>
    <row r="76" spans="1:12" x14ac:dyDescent="0.2">
      <c r="A76" s="72">
        <f>ROW()</f>
        <v>76</v>
      </c>
      <c r="B76" s="16" t="s">
        <v>47</v>
      </c>
      <c r="C76" s="126" t="s">
        <v>220</v>
      </c>
      <c r="D76" s="124"/>
      <c r="E76" s="124"/>
      <c r="F76" s="125"/>
      <c r="G76" s="125"/>
      <c r="H76" s="125"/>
      <c r="I76" s="125"/>
      <c r="J76" s="125"/>
      <c r="K76" s="131"/>
      <c r="L76" s="143"/>
    </row>
    <row r="77" spans="1:12" s="200" customFormat="1" ht="25.5" x14ac:dyDescent="0.2">
      <c r="A77" s="195">
        <f>ROW()</f>
        <v>77</v>
      </c>
      <c r="B77" s="196"/>
      <c r="C77" s="205" t="s">
        <v>265</v>
      </c>
      <c r="D77" s="196"/>
      <c r="E77" s="196"/>
      <c r="F77" s="197">
        <f>SUM(F74:F76)</f>
        <v>0</v>
      </c>
      <c r="G77" s="197">
        <f>SUM(G74:G76)</f>
        <v>0</v>
      </c>
      <c r="H77" s="197">
        <f>SUM(H74:H76)</f>
        <v>0</v>
      </c>
      <c r="I77" s="197">
        <f>SUM(I74:I76)</f>
        <v>0</v>
      </c>
      <c r="J77" s="197">
        <f>SUM(J74:J76)</f>
        <v>0</v>
      </c>
      <c r="K77" s="198"/>
      <c r="L77" s="199"/>
    </row>
    <row r="78" spans="1:12" x14ac:dyDescent="0.2">
      <c r="A78" s="72">
        <f>ROW()</f>
        <v>78</v>
      </c>
      <c r="B78" s="124"/>
      <c r="C78" s="129"/>
      <c r="D78" s="124"/>
      <c r="E78" s="124"/>
      <c r="F78" s="32"/>
      <c r="G78" s="32"/>
      <c r="H78" s="32"/>
      <c r="I78" s="32"/>
      <c r="J78" s="32"/>
      <c r="K78" s="131"/>
      <c r="L78" s="143"/>
    </row>
    <row r="79" spans="1:12" x14ac:dyDescent="0.2">
      <c r="A79" s="72">
        <f>ROW()</f>
        <v>79</v>
      </c>
      <c r="B79" s="16" t="s">
        <v>45</v>
      </c>
      <c r="C79" s="126" t="s">
        <v>72</v>
      </c>
      <c r="D79" s="124"/>
      <c r="E79" s="124"/>
      <c r="F79" s="125"/>
      <c r="G79" s="125"/>
      <c r="H79" s="125"/>
      <c r="I79" s="125"/>
      <c r="J79" s="125"/>
      <c r="K79" s="131"/>
      <c r="L79" s="143"/>
    </row>
    <row r="80" spans="1:12" x14ac:dyDescent="0.2">
      <c r="A80" s="72">
        <f>ROW()</f>
        <v>80</v>
      </c>
      <c r="B80" s="16" t="s">
        <v>45</v>
      </c>
      <c r="C80" s="126" t="s">
        <v>27</v>
      </c>
      <c r="D80" s="124"/>
      <c r="E80" s="124"/>
      <c r="F80" s="17">
        <f>F128</f>
        <v>0</v>
      </c>
      <c r="G80" s="17">
        <f>G128</f>
        <v>0</v>
      </c>
      <c r="H80" s="17">
        <f>H128</f>
        <v>0</v>
      </c>
      <c r="I80" s="17">
        <f>I128</f>
        <v>0</v>
      </c>
      <c r="J80" s="17">
        <f>J128</f>
        <v>0</v>
      </c>
      <c r="K80" s="131"/>
      <c r="L80" s="143"/>
    </row>
    <row r="81" spans="1:12" x14ac:dyDescent="0.2">
      <c r="A81" s="72">
        <f>ROW()</f>
        <v>81</v>
      </c>
      <c r="B81" s="16" t="s">
        <v>45</v>
      </c>
      <c r="C81" s="126" t="s">
        <v>157</v>
      </c>
      <c r="D81" s="124"/>
      <c r="E81" s="124"/>
      <c r="F81" s="125"/>
      <c r="G81" s="125"/>
      <c r="H81" s="125"/>
      <c r="I81" s="125"/>
      <c r="J81" s="125"/>
      <c r="K81" s="131"/>
      <c r="L81" s="143"/>
    </row>
    <row r="82" spans="1:12" x14ac:dyDescent="0.2">
      <c r="A82" s="72">
        <f>ROW()</f>
        <v>82</v>
      </c>
      <c r="B82" s="16" t="s">
        <v>47</v>
      </c>
      <c r="C82" s="126" t="s">
        <v>28</v>
      </c>
      <c r="D82" s="124"/>
      <c r="E82" s="124"/>
      <c r="F82" s="17">
        <f>-F129</f>
        <v>0</v>
      </c>
      <c r="G82" s="17">
        <f>-G129</f>
        <v>0</v>
      </c>
      <c r="H82" s="17">
        <f>-H129</f>
        <v>0</v>
      </c>
      <c r="I82" s="17">
        <f>-I129</f>
        <v>0</v>
      </c>
      <c r="J82" s="17">
        <f>-J129</f>
        <v>0</v>
      </c>
      <c r="K82" s="131"/>
      <c r="L82" s="143"/>
    </row>
    <row r="83" spans="1:12" x14ac:dyDescent="0.2">
      <c r="A83" s="72">
        <f>ROW()</f>
        <v>83</v>
      </c>
      <c r="B83" s="124"/>
      <c r="C83" s="129"/>
      <c r="D83" s="124"/>
      <c r="E83" s="124"/>
      <c r="F83" s="32"/>
      <c r="G83" s="32"/>
      <c r="H83" s="32"/>
      <c r="I83" s="32"/>
      <c r="J83" s="32"/>
      <c r="K83" s="131"/>
      <c r="L83" s="143"/>
    </row>
    <row r="84" spans="1:12" x14ac:dyDescent="0.2">
      <c r="A84" s="72">
        <f>ROW()</f>
        <v>84</v>
      </c>
      <c r="B84" s="124"/>
      <c r="C84" s="118" t="s">
        <v>143</v>
      </c>
      <c r="D84" s="124"/>
      <c r="E84" s="124"/>
      <c r="F84" s="17">
        <f>F77-F79-F80-F81+F82</f>
        <v>0</v>
      </c>
      <c r="G84" s="17">
        <f>G77-G79-G80-G81+G82</f>
        <v>0</v>
      </c>
      <c r="H84" s="17">
        <f>H77-H79-H80-H81+H82</f>
        <v>0</v>
      </c>
      <c r="I84" s="17">
        <f>I77-I79-I80-I81+I82</f>
        <v>0</v>
      </c>
      <c r="J84" s="17">
        <f>J77-J79-J80-J81+J82</f>
        <v>0</v>
      </c>
      <c r="K84" s="131"/>
      <c r="L84" s="143"/>
    </row>
    <row r="85" spans="1:12" x14ac:dyDescent="0.2">
      <c r="A85" s="72">
        <f>ROW()</f>
        <v>85</v>
      </c>
      <c r="B85" s="124"/>
      <c r="C85" s="129"/>
      <c r="D85" s="124"/>
      <c r="E85" s="124"/>
      <c r="F85" s="32"/>
      <c r="G85" s="32"/>
      <c r="H85" s="32"/>
      <c r="I85" s="32"/>
      <c r="J85" s="32"/>
      <c r="K85" s="131"/>
      <c r="L85" s="143"/>
    </row>
    <row r="86" spans="1:12" x14ac:dyDescent="0.2">
      <c r="A86" s="72">
        <f>ROW()</f>
        <v>86</v>
      </c>
      <c r="B86" s="124"/>
      <c r="C86" s="118" t="s">
        <v>144</v>
      </c>
      <c r="D86" s="124"/>
      <c r="E86" s="124"/>
      <c r="F86" s="17">
        <f>F127+0.5*(F130-F131)</f>
        <v>0</v>
      </c>
      <c r="G86" s="17">
        <f>G127+0.5*(G130-G131)</f>
        <v>0</v>
      </c>
      <c r="H86" s="17">
        <f>H127+0.5*(H130-H131)</f>
        <v>0</v>
      </c>
      <c r="I86" s="17">
        <f>I127+0.5*(I130-I131)</f>
        <v>0</v>
      </c>
      <c r="J86" s="17">
        <f>J127+0.5*(J130-J131)</f>
        <v>0</v>
      </c>
      <c r="K86" s="131"/>
      <c r="L86" s="143"/>
    </row>
    <row r="87" spans="1:12" x14ac:dyDescent="0.2">
      <c r="A87" s="72">
        <f>ROW()</f>
        <v>87</v>
      </c>
      <c r="B87" s="124"/>
      <c r="C87" s="129"/>
      <c r="D87" s="124"/>
      <c r="E87" s="124"/>
      <c r="F87" s="32"/>
      <c r="G87" s="32"/>
      <c r="H87" s="32"/>
      <c r="I87" s="32"/>
      <c r="J87" s="32"/>
      <c r="K87" s="131"/>
      <c r="L87" s="143"/>
    </row>
    <row r="88" spans="1:12" x14ac:dyDescent="0.2">
      <c r="A88" s="72">
        <f>ROW()</f>
        <v>88</v>
      </c>
      <c r="B88" s="124"/>
      <c r="C88" s="118" t="s">
        <v>145</v>
      </c>
      <c r="D88" s="124"/>
      <c r="E88" s="124"/>
      <c r="F88" s="119" t="str">
        <f>IFERROR("",F84/F86)</f>
        <v/>
      </c>
      <c r="G88" s="119" t="str">
        <f t="shared" ref="G88:J88" si="3">IFERROR("",G84/G86)</f>
        <v/>
      </c>
      <c r="H88" s="119" t="str">
        <f t="shared" si="3"/>
        <v/>
      </c>
      <c r="I88" s="119" t="str">
        <f t="shared" si="3"/>
        <v/>
      </c>
      <c r="J88" s="119" t="str">
        <f t="shared" si="3"/>
        <v/>
      </c>
      <c r="K88" s="131"/>
      <c r="L88" s="143"/>
    </row>
    <row r="89" spans="1:12" x14ac:dyDescent="0.2">
      <c r="A89" s="72">
        <f>ROW()</f>
        <v>89</v>
      </c>
      <c r="B89" s="124"/>
      <c r="C89" s="129"/>
      <c r="D89" s="124"/>
      <c r="E89" s="124"/>
      <c r="F89" s="32"/>
      <c r="G89" s="32"/>
      <c r="H89" s="32"/>
      <c r="I89" s="32"/>
      <c r="J89" s="32"/>
      <c r="K89" s="131"/>
      <c r="L89" s="143"/>
    </row>
    <row r="90" spans="1:12" s="121" customFormat="1" x14ac:dyDescent="0.2">
      <c r="A90" s="72">
        <f>ROW()</f>
        <v>90</v>
      </c>
      <c r="B90" s="124"/>
      <c r="C90" s="33" t="s">
        <v>26</v>
      </c>
      <c r="D90" s="124"/>
      <c r="E90" s="124"/>
      <c r="F90" s="45"/>
      <c r="G90" s="32"/>
      <c r="H90" s="32"/>
      <c r="I90" s="32"/>
      <c r="J90" s="32"/>
      <c r="K90" s="131"/>
      <c r="L90" s="143"/>
    </row>
    <row r="91" spans="1:12" s="121" customFormat="1" x14ac:dyDescent="0.2">
      <c r="A91" s="72">
        <f>ROW()</f>
        <v>91</v>
      </c>
      <c r="B91" s="124"/>
      <c r="C91" s="33" t="s">
        <v>172</v>
      </c>
      <c r="D91" s="124"/>
      <c r="E91" s="124"/>
      <c r="F91" s="45"/>
      <c r="G91" s="32"/>
      <c r="H91" s="32"/>
      <c r="I91" s="32"/>
      <c r="J91" s="32"/>
      <c r="K91" s="131"/>
      <c r="L91" s="143"/>
    </row>
    <row r="92" spans="1:12" ht="12.6" customHeight="1" x14ac:dyDescent="0.2">
      <c r="A92" s="72">
        <f>ROW()</f>
        <v>92</v>
      </c>
      <c r="B92" s="124"/>
      <c r="C92" s="33" t="s">
        <v>229</v>
      </c>
      <c r="D92" s="124"/>
      <c r="E92" s="124"/>
      <c r="F92" s="45"/>
      <c r="G92" s="32"/>
      <c r="H92" s="32"/>
      <c r="I92" s="32"/>
      <c r="J92" s="32"/>
      <c r="K92" s="131"/>
      <c r="L92" s="143"/>
    </row>
    <row r="93" spans="1:12" s="121" customFormat="1" ht="12.6" customHeight="1" x14ac:dyDescent="0.2">
      <c r="A93" s="72">
        <f>ROW()</f>
        <v>93</v>
      </c>
      <c r="B93" s="124"/>
      <c r="C93" s="33" t="s">
        <v>230</v>
      </c>
      <c r="D93" s="124"/>
      <c r="E93" s="124"/>
      <c r="F93" s="45"/>
      <c r="G93" s="32"/>
      <c r="H93" s="32"/>
      <c r="I93" s="32"/>
      <c r="J93" s="32"/>
      <c r="K93" s="131"/>
      <c r="L93" s="143"/>
    </row>
    <row r="94" spans="1:12" s="121" customFormat="1" ht="12.6" customHeight="1" x14ac:dyDescent="0.2">
      <c r="A94" s="72">
        <f>ROW()</f>
        <v>94</v>
      </c>
      <c r="B94" s="124"/>
      <c r="C94" s="33"/>
      <c r="D94" s="124"/>
      <c r="E94" s="124"/>
      <c r="F94" s="163"/>
      <c r="G94" s="32"/>
      <c r="H94" s="32"/>
      <c r="I94" s="32"/>
      <c r="J94" s="32"/>
      <c r="K94" s="131"/>
      <c r="L94" s="143"/>
    </row>
    <row r="95" spans="1:12" ht="30" customHeight="1" x14ac:dyDescent="0.2">
      <c r="A95" s="72">
        <f>ROW()</f>
        <v>95</v>
      </c>
      <c r="B95" s="124"/>
      <c r="C95" s="129" t="s">
        <v>150</v>
      </c>
      <c r="D95" s="124"/>
      <c r="E95" s="124"/>
      <c r="F95" s="124"/>
      <c r="G95" s="124"/>
      <c r="H95" s="124"/>
      <c r="I95" s="124"/>
      <c r="J95" s="124"/>
      <c r="K95" s="131"/>
      <c r="L95" s="143"/>
    </row>
    <row r="96" spans="1:12" ht="15" customHeight="1" x14ac:dyDescent="0.2">
      <c r="A96" s="72">
        <f>ROW()</f>
        <v>96</v>
      </c>
      <c r="B96" s="124"/>
      <c r="C96" s="19" t="s">
        <v>274</v>
      </c>
      <c r="D96" s="124"/>
      <c r="E96" s="124"/>
      <c r="F96" s="17">
        <f>F74</f>
        <v>0</v>
      </c>
      <c r="G96" s="17">
        <f>G74</f>
        <v>0</v>
      </c>
      <c r="H96" s="17">
        <f>H74</f>
        <v>0</v>
      </c>
      <c r="I96" s="17">
        <f>I74</f>
        <v>0</v>
      </c>
      <c r="J96" s="17">
        <f>J74</f>
        <v>0</v>
      </c>
      <c r="K96" s="131"/>
      <c r="L96" s="143"/>
    </row>
    <row r="97" spans="1:19" ht="15" customHeight="1" thickBot="1" x14ac:dyDescent="0.25">
      <c r="A97" s="72">
        <f>ROW()</f>
        <v>97</v>
      </c>
      <c r="B97" s="124"/>
      <c r="C97" s="126" t="s">
        <v>254</v>
      </c>
      <c r="D97" s="124"/>
      <c r="E97" s="124"/>
      <c r="F97" s="125"/>
      <c r="G97" s="125"/>
      <c r="H97" s="125"/>
      <c r="I97" s="125"/>
      <c r="J97" s="125"/>
      <c r="K97" s="131"/>
      <c r="L97" s="143"/>
    </row>
    <row r="98" spans="1:19" ht="15" customHeight="1" thickBot="1" x14ac:dyDescent="0.25">
      <c r="A98" s="72">
        <f>ROW()</f>
        <v>98</v>
      </c>
      <c r="B98" s="124"/>
      <c r="C98" s="19" t="s">
        <v>275</v>
      </c>
      <c r="D98" s="124"/>
      <c r="E98" s="124"/>
      <c r="F98" s="145">
        <f>F96+F97</f>
        <v>0</v>
      </c>
      <c r="G98" s="145">
        <f>G96+G97</f>
        <v>0</v>
      </c>
      <c r="H98" s="145">
        <f>H96+H97</f>
        <v>0</v>
      </c>
      <c r="I98" s="145">
        <f>I96+I97</f>
        <v>0</v>
      </c>
      <c r="J98" s="145">
        <f>J96+J97</f>
        <v>0</v>
      </c>
      <c r="K98" s="131"/>
      <c r="L98" s="143"/>
    </row>
    <row r="99" spans="1:19" ht="30" customHeight="1" x14ac:dyDescent="0.2">
      <c r="A99" s="72">
        <f>ROW()</f>
        <v>99</v>
      </c>
      <c r="B99" s="124"/>
      <c r="C99" s="129" t="s">
        <v>48</v>
      </c>
      <c r="D99" s="128"/>
      <c r="E99" s="124"/>
      <c r="F99" s="124"/>
      <c r="G99" s="124"/>
      <c r="H99" s="124"/>
      <c r="I99" s="124"/>
      <c r="J99" s="124"/>
      <c r="K99" s="131"/>
      <c r="L99" s="143"/>
    </row>
    <row r="100" spans="1:19" ht="15" customHeight="1" x14ac:dyDescent="0.2">
      <c r="A100" s="72">
        <f>ROW()</f>
        <v>100</v>
      </c>
      <c r="B100" s="124"/>
      <c r="C100" s="267"/>
      <c r="D100" s="267"/>
      <c r="E100" s="267"/>
      <c r="F100" s="267"/>
      <c r="G100" s="267"/>
      <c r="H100" s="267"/>
      <c r="I100" s="267"/>
      <c r="J100" s="267"/>
      <c r="K100" s="131"/>
      <c r="L100" s="143"/>
    </row>
    <row r="101" spans="1:19" ht="15" customHeight="1" x14ac:dyDescent="0.2">
      <c r="A101" s="72">
        <f>ROW()</f>
        <v>101</v>
      </c>
      <c r="B101" s="124"/>
      <c r="C101" s="267"/>
      <c r="D101" s="267"/>
      <c r="E101" s="267"/>
      <c r="F101" s="267"/>
      <c r="G101" s="267"/>
      <c r="H101" s="267"/>
      <c r="I101" s="267"/>
      <c r="J101" s="267"/>
      <c r="K101" s="131"/>
      <c r="L101" s="143"/>
    </row>
    <row r="102" spans="1:19" ht="15" customHeight="1" x14ac:dyDescent="0.2">
      <c r="A102" s="72">
        <f>ROW()</f>
        <v>102</v>
      </c>
      <c r="B102" s="124"/>
      <c r="C102" s="267"/>
      <c r="D102" s="267"/>
      <c r="E102" s="267"/>
      <c r="F102" s="267"/>
      <c r="G102" s="267"/>
      <c r="H102" s="267"/>
      <c r="I102" s="267"/>
      <c r="J102" s="267"/>
      <c r="K102" s="131"/>
      <c r="L102" s="143"/>
    </row>
    <row r="103" spans="1:19" ht="15" customHeight="1" x14ac:dyDescent="0.2">
      <c r="A103" s="72">
        <f>ROW()</f>
        <v>103</v>
      </c>
      <c r="B103" s="124"/>
      <c r="C103" s="267"/>
      <c r="D103" s="267"/>
      <c r="E103" s="267"/>
      <c r="F103" s="267"/>
      <c r="G103" s="267"/>
      <c r="H103" s="267"/>
      <c r="I103" s="267"/>
      <c r="J103" s="267"/>
      <c r="K103" s="131"/>
      <c r="L103" s="143"/>
    </row>
    <row r="104" spans="1:19" ht="15" customHeight="1" x14ac:dyDescent="0.2">
      <c r="A104" s="72">
        <f>ROW()</f>
        <v>104</v>
      </c>
      <c r="B104" s="124"/>
      <c r="C104" s="267"/>
      <c r="D104" s="267"/>
      <c r="E104" s="267"/>
      <c r="F104" s="267"/>
      <c r="G104" s="267"/>
      <c r="H104" s="267"/>
      <c r="I104" s="267"/>
      <c r="J104" s="267"/>
      <c r="K104" s="131"/>
      <c r="L104" s="143"/>
    </row>
    <row r="105" spans="1:19" ht="15" customHeight="1" x14ac:dyDescent="0.2">
      <c r="A105" s="72">
        <f>ROW()</f>
        <v>105</v>
      </c>
      <c r="B105" s="124"/>
      <c r="C105" s="267"/>
      <c r="D105" s="267"/>
      <c r="E105" s="267"/>
      <c r="F105" s="267"/>
      <c r="G105" s="267"/>
      <c r="H105" s="267"/>
      <c r="I105" s="267"/>
      <c r="J105" s="267"/>
      <c r="K105" s="131"/>
      <c r="L105" s="143"/>
    </row>
    <row r="106" spans="1:19" ht="15" customHeight="1" x14ac:dyDescent="0.2">
      <c r="A106" s="72">
        <f>ROW()</f>
        <v>106</v>
      </c>
      <c r="B106" s="124"/>
      <c r="C106" s="267"/>
      <c r="D106" s="267"/>
      <c r="E106" s="267"/>
      <c r="F106" s="267"/>
      <c r="G106" s="267"/>
      <c r="H106" s="267"/>
      <c r="I106" s="267"/>
      <c r="J106" s="267"/>
      <c r="K106" s="131"/>
      <c r="L106" s="143"/>
    </row>
    <row r="107" spans="1:19" ht="15" customHeight="1" x14ac:dyDescent="0.2">
      <c r="A107" s="72">
        <f>ROW()</f>
        <v>107</v>
      </c>
      <c r="B107" s="124"/>
      <c r="C107" s="267"/>
      <c r="D107" s="267"/>
      <c r="E107" s="267"/>
      <c r="F107" s="267"/>
      <c r="G107" s="267"/>
      <c r="H107" s="267"/>
      <c r="I107" s="267"/>
      <c r="J107" s="267"/>
      <c r="K107" s="131"/>
      <c r="L107" s="143"/>
    </row>
    <row r="108" spans="1:19" ht="12.75" customHeight="1" x14ac:dyDescent="0.2">
      <c r="A108" s="73">
        <f>ROW()</f>
        <v>108</v>
      </c>
      <c r="B108" s="115"/>
      <c r="C108" s="115"/>
      <c r="D108" s="115"/>
      <c r="E108" s="115"/>
      <c r="F108" s="115"/>
      <c r="G108" s="115"/>
      <c r="H108" s="115"/>
      <c r="I108" s="115"/>
      <c r="J108" s="115"/>
      <c r="K108" s="150"/>
      <c r="L108" s="148" t="s">
        <v>233</v>
      </c>
    </row>
    <row r="109" spans="1:19" ht="12.75" customHeight="1" x14ac:dyDescent="0.2">
      <c r="J109"/>
      <c r="K109" s="5"/>
      <c r="L109"/>
    </row>
    <row r="110" spans="1:19" s="3" customFormat="1" ht="12.75" customHeight="1" x14ac:dyDescent="0.2">
      <c r="A110" s="136"/>
      <c r="B110" s="137"/>
      <c r="C110" s="137"/>
      <c r="D110" s="137"/>
      <c r="E110" s="137"/>
      <c r="F110" s="137"/>
      <c r="G110" s="137"/>
      <c r="H110" s="137"/>
      <c r="I110" s="137"/>
      <c r="J110" s="137"/>
      <c r="K110" s="138"/>
      <c r="L110"/>
      <c r="M110"/>
      <c r="N110"/>
      <c r="O110"/>
      <c r="P110"/>
      <c r="Q110"/>
      <c r="R110"/>
      <c r="S110"/>
    </row>
    <row r="111" spans="1:19" s="3" customFormat="1" ht="16.5" customHeight="1" x14ac:dyDescent="0.25">
      <c r="A111" s="139"/>
      <c r="B111" s="30"/>
      <c r="C111" s="30"/>
      <c r="D111" s="30"/>
      <c r="E111" s="30"/>
      <c r="F111" s="30"/>
      <c r="G111" s="59" t="s">
        <v>41</v>
      </c>
      <c r="H111" s="255"/>
      <c r="I111" s="255"/>
      <c r="J111" s="255"/>
      <c r="K111" s="68"/>
      <c r="L111"/>
      <c r="M111"/>
      <c r="N111"/>
      <c r="O111"/>
      <c r="P111"/>
      <c r="Q111"/>
      <c r="R111"/>
      <c r="S111"/>
    </row>
    <row r="112" spans="1:19" s="3" customFormat="1" ht="16.5" customHeight="1" x14ac:dyDescent="0.25">
      <c r="A112" s="139"/>
      <c r="B112" s="30"/>
      <c r="C112" s="30"/>
      <c r="D112" s="30"/>
      <c r="E112" s="30"/>
      <c r="F112" s="30"/>
      <c r="G112" s="59" t="s">
        <v>73</v>
      </c>
      <c r="H112" s="254"/>
      <c r="I112" s="254"/>
      <c r="J112" s="254"/>
      <c r="K112" s="68"/>
      <c r="L112"/>
      <c r="M112"/>
      <c r="N112"/>
      <c r="O112"/>
      <c r="P112"/>
      <c r="Q112"/>
      <c r="R112"/>
      <c r="S112"/>
    </row>
    <row r="113" spans="1:34" s="3" customFormat="1" ht="20.25" customHeight="1" x14ac:dyDescent="0.25">
      <c r="A113" s="149" t="s">
        <v>198</v>
      </c>
      <c r="B113" s="10"/>
      <c r="C113" s="10"/>
      <c r="D113" s="10"/>
      <c r="E113" s="10"/>
      <c r="F113" s="10"/>
      <c r="G113" s="10"/>
      <c r="H113" s="10"/>
      <c r="I113" s="10"/>
      <c r="J113" s="10"/>
      <c r="K113" s="68"/>
      <c r="L113"/>
      <c r="M113"/>
      <c r="N113"/>
      <c r="O113"/>
      <c r="P113"/>
      <c r="Q113"/>
      <c r="R113"/>
      <c r="S113"/>
    </row>
    <row r="114" spans="1:34" s="3" customFormat="1" ht="12.75" customHeight="1" x14ac:dyDescent="0.2">
      <c r="A114" s="71" t="s">
        <v>87</v>
      </c>
      <c r="B114" s="12" t="s">
        <v>136</v>
      </c>
      <c r="C114" s="30"/>
      <c r="D114" s="30"/>
      <c r="E114" s="30"/>
      <c r="F114" s="30"/>
      <c r="G114" s="30"/>
      <c r="H114" s="30"/>
      <c r="I114" s="30"/>
      <c r="J114" s="30"/>
      <c r="K114" s="69"/>
      <c r="L114"/>
      <c r="M114"/>
      <c r="N114"/>
      <c r="O114"/>
      <c r="P114"/>
      <c r="Q114"/>
      <c r="R114"/>
      <c r="S114"/>
      <c r="T114"/>
      <c r="U114"/>
      <c r="V114"/>
      <c r="W114"/>
      <c r="X114"/>
      <c r="Y114"/>
      <c r="Z114"/>
      <c r="AA114"/>
      <c r="AB114"/>
      <c r="AC114"/>
      <c r="AD114"/>
      <c r="AE114"/>
      <c r="AF114"/>
      <c r="AG114"/>
      <c r="AH114"/>
    </row>
    <row r="115" spans="1:34" s="121" customFormat="1" ht="30" customHeight="1" x14ac:dyDescent="0.25">
      <c r="A115" s="72">
        <f>ROW()</f>
        <v>115</v>
      </c>
      <c r="B115" s="130" t="s">
        <v>199</v>
      </c>
      <c r="C115" s="129"/>
      <c r="D115" s="131"/>
      <c r="E115" s="131"/>
      <c r="F115" s="131"/>
      <c r="G115" s="131"/>
      <c r="H115" s="131"/>
      <c r="I115" s="131"/>
      <c r="J115" s="131"/>
      <c r="K115" s="143"/>
    </row>
    <row r="116" spans="1:34" s="121" customFormat="1" ht="38.25" x14ac:dyDescent="0.2">
      <c r="A116" s="72">
        <f>ROW()</f>
        <v>116</v>
      </c>
      <c r="B116" s="124"/>
      <c r="C116" s="129"/>
      <c r="D116" s="131"/>
      <c r="E116" s="168" t="s">
        <v>237</v>
      </c>
      <c r="F116" s="24"/>
      <c r="G116" s="24"/>
      <c r="H116" s="24"/>
      <c r="I116" s="24"/>
      <c r="J116" s="24"/>
      <c r="K116" s="143"/>
    </row>
    <row r="117" spans="1:34" s="121" customFormat="1" x14ac:dyDescent="0.2">
      <c r="A117" s="164">
        <f>ROW()</f>
        <v>117</v>
      </c>
      <c r="B117" s="165"/>
      <c r="C117" s="173" t="str">
        <f>"Regulatory asset base (applicable to price setting) from most recent public disclosure "&amp;TEXT(E49,"dd mmmm yyy")</f>
        <v>Regulatory asset base (applicable to price setting) from most recent public disclosure 31 March 2011</v>
      </c>
      <c r="D117" s="166"/>
      <c r="E117" s="172"/>
      <c r="F117" s="169"/>
      <c r="G117" s="169"/>
      <c r="H117" s="169"/>
      <c r="I117" s="169"/>
      <c r="J117" s="169"/>
      <c r="K117" s="167"/>
    </row>
    <row r="118" spans="1:34" s="121" customFormat="1" x14ac:dyDescent="0.2">
      <c r="A118" s="164">
        <f>ROW()</f>
        <v>118</v>
      </c>
      <c r="B118" s="171" t="s">
        <v>45</v>
      </c>
      <c r="C118" s="170" t="s">
        <v>238</v>
      </c>
      <c r="D118" s="166"/>
      <c r="E118" s="172"/>
      <c r="F118" s="169"/>
      <c r="G118" s="169"/>
      <c r="H118" s="169"/>
      <c r="I118" s="169"/>
      <c r="J118" s="169"/>
      <c r="K118" s="167"/>
    </row>
    <row r="119" spans="1:34" s="121" customFormat="1" x14ac:dyDescent="0.2">
      <c r="A119" s="164">
        <f>ROW()</f>
        <v>119</v>
      </c>
      <c r="B119" s="171" t="s">
        <v>47</v>
      </c>
      <c r="C119" s="170" t="s">
        <v>239</v>
      </c>
      <c r="D119" s="166"/>
      <c r="E119" s="172"/>
      <c r="F119" s="169"/>
      <c r="G119" s="169"/>
      <c r="H119" s="169"/>
      <c r="I119" s="169"/>
      <c r="J119" s="169"/>
      <c r="K119" s="167"/>
    </row>
    <row r="120" spans="1:34" s="121" customFormat="1" x14ac:dyDescent="0.2">
      <c r="A120" s="164">
        <f>ROW()</f>
        <v>120</v>
      </c>
      <c r="B120" s="171" t="s">
        <v>47</v>
      </c>
      <c r="C120" s="170" t="s">
        <v>240</v>
      </c>
      <c r="D120" s="166"/>
      <c r="E120" s="172"/>
      <c r="F120" s="169"/>
      <c r="G120" s="169"/>
      <c r="H120" s="169"/>
      <c r="I120" s="169"/>
      <c r="J120" s="169"/>
      <c r="K120" s="167"/>
    </row>
    <row r="121" spans="1:34" s="121" customFormat="1" ht="13.5" thickBot="1" x14ac:dyDescent="0.25">
      <c r="A121" s="164">
        <f>ROW()</f>
        <v>121</v>
      </c>
      <c r="B121" s="171" t="s">
        <v>49</v>
      </c>
      <c r="C121" s="170" t="s">
        <v>241</v>
      </c>
      <c r="D121" s="166"/>
      <c r="E121" s="172"/>
      <c r="F121" s="169"/>
      <c r="G121" s="169"/>
      <c r="H121" s="169"/>
      <c r="I121" s="169"/>
      <c r="J121" s="169"/>
      <c r="K121" s="167"/>
    </row>
    <row r="122" spans="1:34" s="121" customFormat="1" ht="13.5" thickBot="1" x14ac:dyDescent="0.25">
      <c r="A122" s="72">
        <f>ROW()</f>
        <v>122</v>
      </c>
      <c r="B122" s="124"/>
      <c r="C122" s="126" t="s">
        <v>243</v>
      </c>
      <c r="D122" s="131"/>
      <c r="E122" s="26"/>
      <c r="F122" s="24"/>
      <c r="G122" s="24"/>
      <c r="H122" s="24"/>
      <c r="I122" s="24"/>
      <c r="J122" s="24"/>
      <c r="K122" s="143"/>
    </row>
    <row r="123" spans="1:34" s="121" customFormat="1" x14ac:dyDescent="0.2">
      <c r="A123" s="72">
        <f>ROW()</f>
        <v>123</v>
      </c>
      <c r="B123" s="124"/>
      <c r="C123" s="126"/>
      <c r="D123" s="131"/>
      <c r="E123" s="131"/>
      <c r="F123" s="24"/>
      <c r="G123" s="24"/>
      <c r="H123" s="24"/>
      <c r="I123" s="24"/>
      <c r="J123" s="24"/>
      <c r="K123" s="143"/>
    </row>
    <row r="124" spans="1:34" ht="36" customHeight="1" x14ac:dyDescent="0.2">
      <c r="A124" s="72">
        <f>ROW()</f>
        <v>124</v>
      </c>
      <c r="B124" s="124"/>
      <c r="C124" s="129" t="s">
        <v>44</v>
      </c>
      <c r="D124" s="131"/>
      <c r="E124" s="178" t="s">
        <v>16</v>
      </c>
      <c r="F124" s="24" t="s">
        <v>16</v>
      </c>
      <c r="G124" s="24" t="s">
        <v>17</v>
      </c>
      <c r="H124" s="24" t="s">
        <v>18</v>
      </c>
      <c r="I124" s="24" t="s">
        <v>19</v>
      </c>
      <c r="J124" s="24" t="s">
        <v>20</v>
      </c>
      <c r="K124" s="143"/>
      <c r="L124"/>
    </row>
    <row r="125" spans="1:34" x14ac:dyDescent="0.2">
      <c r="A125" s="72">
        <f>ROW()</f>
        <v>125</v>
      </c>
      <c r="B125" s="124"/>
      <c r="C125" s="31" t="str">
        <f>IF(ISNUMBER('Pricing CoverSheet'!$C$12),"for year ended","")</f>
        <v>for year ended</v>
      </c>
      <c r="D125" s="131"/>
      <c r="E125" s="179" t="s">
        <v>255</v>
      </c>
      <c r="F125" s="32">
        <f>IF(ISNUMBER('Pricing CoverSheet'!$C$12),DATE(YEAR('Pricing CoverSheet'!$C$12),MONTH('Pricing CoverSheet'!$C$12),DAY('Pricing CoverSheet'!$C$12)),"")</f>
        <v>41364</v>
      </c>
      <c r="G125" s="32">
        <f>IF(ISNUMBER('Pricing CoverSheet'!$C$12),DATE(YEAR('Pricing CoverSheet'!$C$12)+1,MONTH('Pricing CoverSheet'!$C$12),DAY('Pricing CoverSheet'!$C$12)),"")</f>
        <v>41729</v>
      </c>
      <c r="H125" s="32">
        <f>IF(ISNUMBER('Pricing CoverSheet'!$C$12),DATE(YEAR('Pricing CoverSheet'!$C$12)+2,MONTH('Pricing CoverSheet'!$C$12),DAY('Pricing CoverSheet'!$C$12)),"")</f>
        <v>42094</v>
      </c>
      <c r="I125" s="32">
        <f>IF(ISNUMBER('Pricing CoverSheet'!$C$12),DATE(YEAR('Pricing CoverSheet'!$C$12)+3,MONTH('Pricing CoverSheet'!$C$12),DAY('Pricing CoverSheet'!$C$12)),"")</f>
        <v>42460</v>
      </c>
      <c r="J125" s="32">
        <f>IF(ISNUMBER('Pricing CoverSheet'!$C$12),DATE(YEAR('Pricing CoverSheet'!$C$12)+4,MONTH('Pricing CoverSheet'!$C$12),DAY('Pricing CoverSheet'!$C$12)),"")</f>
        <v>42825</v>
      </c>
      <c r="K125" s="143"/>
      <c r="L125"/>
    </row>
    <row r="126" spans="1:34" ht="30" customHeight="1" x14ac:dyDescent="0.25">
      <c r="A126" s="72">
        <f>ROW()</f>
        <v>126</v>
      </c>
      <c r="B126" s="130" t="s">
        <v>200</v>
      </c>
      <c r="C126" s="129"/>
      <c r="D126" s="131"/>
      <c r="E126" s="180"/>
      <c r="F126" s="131"/>
      <c r="G126" s="131"/>
      <c r="H126" s="131"/>
      <c r="I126" s="131"/>
      <c r="J126" s="131"/>
      <c r="K126" s="143"/>
      <c r="L126"/>
    </row>
    <row r="127" spans="1:34" ht="15" customHeight="1" x14ac:dyDescent="0.2">
      <c r="A127" s="72">
        <f>ROW()</f>
        <v>127</v>
      </c>
      <c r="B127" s="124"/>
      <c r="C127" s="19" t="s">
        <v>149</v>
      </c>
      <c r="D127" s="131"/>
      <c r="E127" s="172"/>
      <c r="F127" s="125"/>
      <c r="G127" s="67">
        <f>F133</f>
        <v>0</v>
      </c>
      <c r="H127" s="67">
        <f>G133</f>
        <v>0</v>
      </c>
      <c r="I127" s="67">
        <f>H133</f>
        <v>0</v>
      </c>
      <c r="J127" s="67">
        <f>I133</f>
        <v>0</v>
      </c>
      <c r="K127" s="143"/>
      <c r="L127"/>
    </row>
    <row r="128" spans="1:34" ht="15" customHeight="1" x14ac:dyDescent="0.2">
      <c r="A128" s="72">
        <f>ROW()</f>
        <v>128</v>
      </c>
      <c r="B128" s="16" t="s">
        <v>45</v>
      </c>
      <c r="C128" s="126" t="s">
        <v>27</v>
      </c>
      <c r="D128" s="131"/>
      <c r="E128" s="172"/>
      <c r="F128" s="125"/>
      <c r="G128" s="125"/>
      <c r="H128" s="125"/>
      <c r="I128" s="125"/>
      <c r="J128" s="125"/>
      <c r="K128" s="143"/>
      <c r="L128"/>
    </row>
    <row r="129" spans="1:13" ht="15" customHeight="1" x14ac:dyDescent="0.2">
      <c r="A129" s="72">
        <f>ROW()</f>
        <v>129</v>
      </c>
      <c r="B129" s="16" t="s">
        <v>47</v>
      </c>
      <c r="C129" s="126" t="s">
        <v>28</v>
      </c>
      <c r="D129" s="131"/>
      <c r="E129" s="181"/>
      <c r="F129" s="125"/>
      <c r="G129" s="125"/>
      <c r="H129" s="125"/>
      <c r="I129" s="125"/>
      <c r="J129" s="125"/>
      <c r="K129" s="143"/>
      <c r="L129"/>
    </row>
    <row r="130" spans="1:13" ht="15" customHeight="1" x14ac:dyDescent="0.2">
      <c r="A130" s="72">
        <f>ROW()</f>
        <v>130</v>
      </c>
      <c r="B130" s="16" t="s">
        <v>47</v>
      </c>
      <c r="C130" s="126" t="s">
        <v>15</v>
      </c>
      <c r="D130" s="131"/>
      <c r="E130" s="172"/>
      <c r="F130" s="125"/>
      <c r="G130" s="125"/>
      <c r="H130" s="125"/>
      <c r="I130" s="125"/>
      <c r="J130" s="125"/>
      <c r="K130" s="143"/>
      <c r="L130"/>
    </row>
    <row r="131" spans="1:13" ht="15" customHeight="1" x14ac:dyDescent="0.2">
      <c r="A131" s="72">
        <f>ROW()</f>
        <v>131</v>
      </c>
      <c r="B131" s="16" t="s">
        <v>49</v>
      </c>
      <c r="C131" s="126" t="s">
        <v>69</v>
      </c>
      <c r="D131" s="131"/>
      <c r="E131" s="172"/>
      <c r="F131" s="125"/>
      <c r="G131" s="125"/>
      <c r="H131" s="125"/>
      <c r="I131" s="125"/>
      <c r="J131" s="125"/>
      <c r="K131" s="143"/>
      <c r="L131"/>
    </row>
    <row r="132" spans="1:13" ht="15" customHeight="1" thickBot="1" x14ac:dyDescent="0.25">
      <c r="A132" s="72">
        <f>ROW()</f>
        <v>132</v>
      </c>
      <c r="B132" s="16" t="s">
        <v>67</v>
      </c>
      <c r="C132" s="126" t="s">
        <v>77</v>
      </c>
      <c r="D132" s="131"/>
      <c r="E132" s="172"/>
      <c r="F132" s="125"/>
      <c r="G132" s="125"/>
      <c r="H132" s="125"/>
      <c r="I132" s="125"/>
      <c r="J132" s="125"/>
      <c r="K132" s="143"/>
      <c r="L132"/>
    </row>
    <row r="133" spans="1:13" ht="15" customHeight="1" thickBot="1" x14ac:dyDescent="0.25">
      <c r="A133" s="72">
        <f>ROW()</f>
        <v>133</v>
      </c>
      <c r="B133" s="124"/>
      <c r="C133" s="19" t="s">
        <v>148</v>
      </c>
      <c r="D133" s="131"/>
      <c r="E133" s="182">
        <f t="shared" ref="E133:J133" si="4">E127-E128+E129+E130-E131+E132</f>
        <v>0</v>
      </c>
      <c r="F133" s="26">
        <f t="shared" si="4"/>
        <v>0</v>
      </c>
      <c r="G133" s="26">
        <f t="shared" si="4"/>
        <v>0</v>
      </c>
      <c r="H133" s="26">
        <f t="shared" si="4"/>
        <v>0</v>
      </c>
      <c r="I133" s="26">
        <f t="shared" si="4"/>
        <v>0</v>
      </c>
      <c r="J133" s="26">
        <f t="shared" si="4"/>
        <v>0</v>
      </c>
      <c r="K133" s="143"/>
      <c r="L133"/>
    </row>
    <row r="134" spans="1:13" s="121" customFormat="1" ht="15" customHeight="1" x14ac:dyDescent="0.2">
      <c r="A134" s="72">
        <f>ROW()</f>
        <v>134</v>
      </c>
      <c r="B134" s="124"/>
      <c r="C134" s="19"/>
      <c r="D134" s="131"/>
      <c r="E134" s="131"/>
      <c r="F134" s="27"/>
      <c r="G134" s="27"/>
      <c r="H134" s="27"/>
      <c r="I134" s="27"/>
      <c r="J134" s="27"/>
      <c r="K134" s="143"/>
      <c r="M134" s="122"/>
    </row>
    <row r="135" spans="1:13" s="121" customFormat="1" ht="15" customHeight="1" x14ac:dyDescent="0.2">
      <c r="A135" s="72">
        <f>ROW()</f>
        <v>135</v>
      </c>
      <c r="B135" s="124"/>
      <c r="C135" s="129" t="s">
        <v>208</v>
      </c>
      <c r="D135" s="131"/>
      <c r="E135" s="131"/>
      <c r="F135" s="27"/>
      <c r="G135" s="27"/>
      <c r="H135" s="27"/>
      <c r="I135" s="27"/>
      <c r="J135" s="27"/>
      <c r="K135" s="143"/>
      <c r="L135" s="1"/>
      <c r="M135" s="110"/>
    </row>
    <row r="136" spans="1:13" s="121" customFormat="1" x14ac:dyDescent="0.2">
      <c r="A136" s="72">
        <f>ROW()</f>
        <v>136</v>
      </c>
      <c r="B136" s="124"/>
      <c r="C136" s="267"/>
      <c r="D136" s="267"/>
      <c r="E136" s="267"/>
      <c r="F136" s="267"/>
      <c r="G136" s="267"/>
      <c r="H136" s="267"/>
      <c r="I136" s="267"/>
      <c r="J136" s="267"/>
      <c r="K136" s="143"/>
      <c r="L136" s="177"/>
      <c r="M136" s="110"/>
    </row>
    <row r="137" spans="1:13" s="121" customFormat="1" x14ac:dyDescent="0.2">
      <c r="A137" s="72">
        <f>ROW()</f>
        <v>137</v>
      </c>
      <c r="B137" s="124"/>
      <c r="C137" s="267"/>
      <c r="D137" s="267"/>
      <c r="E137" s="267"/>
      <c r="F137" s="267"/>
      <c r="G137" s="267"/>
      <c r="H137" s="267"/>
      <c r="I137" s="267"/>
      <c r="J137" s="267"/>
      <c r="K137" s="143"/>
      <c r="L137" s="177"/>
      <c r="M137" s="110"/>
    </row>
    <row r="138" spans="1:13" s="121" customFormat="1" x14ac:dyDescent="0.2">
      <c r="A138" s="72">
        <f>ROW()</f>
        <v>138</v>
      </c>
      <c r="B138" s="124"/>
      <c r="C138" s="267"/>
      <c r="D138" s="267"/>
      <c r="E138" s="267"/>
      <c r="F138" s="267"/>
      <c r="G138" s="267"/>
      <c r="H138" s="267"/>
      <c r="I138" s="267"/>
      <c r="J138" s="267"/>
      <c r="K138" s="143"/>
      <c r="L138" s="177"/>
      <c r="M138" s="110"/>
    </row>
    <row r="139" spans="1:13" s="121" customFormat="1" x14ac:dyDescent="0.2">
      <c r="A139" s="72"/>
      <c r="B139" s="124"/>
      <c r="C139" s="191"/>
      <c r="D139" s="191"/>
      <c r="E139" s="191"/>
      <c r="F139" s="191"/>
      <c r="G139" s="191"/>
      <c r="H139" s="191"/>
      <c r="I139" s="191"/>
      <c r="J139" s="191"/>
      <c r="K139" s="143"/>
      <c r="L139" s="177"/>
      <c r="M139" s="110"/>
    </row>
    <row r="140" spans="1:13" s="121" customFormat="1" ht="15.75" x14ac:dyDescent="0.25">
      <c r="A140" s="164">
        <f>ROW()</f>
        <v>140</v>
      </c>
      <c r="B140" s="194"/>
      <c r="C140" s="202"/>
      <c r="D140" s="233"/>
      <c r="E140" s="234"/>
      <c r="F140" s="234"/>
      <c r="G140" s="234"/>
      <c r="H140" s="234"/>
      <c r="I140" s="234"/>
      <c r="J140" s="234"/>
      <c r="K140" s="235"/>
      <c r="L140" s="177"/>
      <c r="M140" s="110"/>
    </row>
    <row r="141" spans="1:13" s="121" customFormat="1" x14ac:dyDescent="0.2">
      <c r="A141" s="164">
        <f>ROW()</f>
        <v>141</v>
      </c>
      <c r="B141" s="236"/>
      <c r="C141" s="202"/>
      <c r="D141" s="233"/>
      <c r="E141" s="237"/>
      <c r="F141" s="237"/>
      <c r="G141" s="237"/>
      <c r="H141" s="237"/>
      <c r="I141" s="237"/>
      <c r="J141" s="237"/>
      <c r="K141" s="235"/>
      <c r="L141" s="177"/>
      <c r="M141" s="110"/>
    </row>
    <row r="142" spans="1:13" s="121" customFormat="1" x14ac:dyDescent="0.2">
      <c r="A142" s="164">
        <f>ROW()</f>
        <v>142</v>
      </c>
      <c r="B142" s="236"/>
      <c r="C142" s="233"/>
      <c r="D142" s="233"/>
      <c r="E142" s="238"/>
      <c r="F142" s="168"/>
      <c r="G142" s="168"/>
      <c r="H142" s="168"/>
      <c r="I142" s="168"/>
      <c r="J142" s="168"/>
      <c r="K142" s="235"/>
      <c r="L142" s="177"/>
      <c r="M142" s="110"/>
    </row>
    <row r="143" spans="1:13" s="121" customFormat="1" x14ac:dyDescent="0.2">
      <c r="A143" s="164">
        <f>ROW()</f>
        <v>143</v>
      </c>
      <c r="B143" s="236"/>
      <c r="C143" s="239"/>
      <c r="D143" s="233"/>
      <c r="E143" s="168"/>
      <c r="F143" s="168"/>
      <c r="G143" s="168"/>
      <c r="H143" s="168"/>
      <c r="I143" s="168"/>
      <c r="J143" s="168"/>
      <c r="K143" s="235"/>
      <c r="L143" s="177"/>
      <c r="M143" s="110"/>
    </row>
    <row r="144" spans="1:13" s="121" customFormat="1" x14ac:dyDescent="0.2">
      <c r="A144" s="164">
        <f>ROW()</f>
        <v>144</v>
      </c>
      <c r="B144" s="234"/>
      <c r="C144" s="187"/>
      <c r="D144" s="233"/>
      <c r="E144" s="243"/>
      <c r="F144" s="243"/>
      <c r="G144" s="243"/>
      <c r="H144" s="243"/>
      <c r="I144" s="243"/>
      <c r="J144" s="243"/>
      <c r="K144" s="235"/>
      <c r="L144" s="177"/>
      <c r="M144" s="110"/>
    </row>
    <row r="145" spans="1:13" s="121" customFormat="1" x14ac:dyDescent="0.2">
      <c r="A145" s="164">
        <f>ROW()</f>
        <v>145</v>
      </c>
      <c r="B145" s="234"/>
      <c r="C145" s="239"/>
      <c r="D145" s="233"/>
      <c r="E145" s="234"/>
      <c r="F145" s="234"/>
      <c r="G145" s="234"/>
      <c r="H145" s="234"/>
      <c r="I145" s="234"/>
      <c r="J145" s="234"/>
      <c r="K145" s="235"/>
      <c r="L145" s="177"/>
      <c r="M145" s="1"/>
    </row>
    <row r="146" spans="1:13" s="121" customFormat="1" x14ac:dyDescent="0.2">
      <c r="A146" s="164">
        <f>ROW()</f>
        <v>146</v>
      </c>
      <c r="B146" s="234"/>
      <c r="C146" s="187"/>
      <c r="D146" s="233"/>
      <c r="E146" s="243"/>
      <c r="F146" s="243"/>
      <c r="G146" s="243"/>
      <c r="H146" s="243"/>
      <c r="I146" s="243"/>
      <c r="J146" s="243"/>
      <c r="K146" s="235"/>
      <c r="L146" s="177"/>
      <c r="M146" s="1"/>
    </row>
    <row r="147" spans="1:13" s="121" customFormat="1" x14ac:dyDescent="0.2">
      <c r="A147" s="164">
        <f>ROW()</f>
        <v>147</v>
      </c>
      <c r="B147" s="234"/>
      <c r="C147" s="187"/>
      <c r="D147" s="233"/>
      <c r="E147" s="243"/>
      <c r="F147" s="243"/>
      <c r="G147" s="243"/>
      <c r="H147" s="243"/>
      <c r="I147" s="243"/>
      <c r="J147" s="243"/>
      <c r="K147" s="235"/>
      <c r="L147" s="177"/>
      <c r="M147" s="1"/>
    </row>
    <row r="148" spans="1:13" s="121" customFormat="1" x14ac:dyDescent="0.2">
      <c r="A148" s="164">
        <f>ROW()</f>
        <v>148</v>
      </c>
      <c r="B148" s="234"/>
      <c r="C148" s="187"/>
      <c r="D148" s="233"/>
      <c r="E148" s="243"/>
      <c r="F148" s="243"/>
      <c r="G148" s="243"/>
      <c r="H148" s="243"/>
      <c r="I148" s="243"/>
      <c r="J148" s="243"/>
      <c r="K148" s="235"/>
      <c r="L148" s="177"/>
      <c r="M148" s="1"/>
    </row>
    <row r="149" spans="1:13" s="121" customFormat="1" x14ac:dyDescent="0.2">
      <c r="A149" s="164">
        <f>ROW()</f>
        <v>149</v>
      </c>
      <c r="B149" s="234"/>
      <c r="C149" s="187"/>
      <c r="D149" s="233"/>
      <c r="E149" s="243"/>
      <c r="F149" s="243"/>
      <c r="G149" s="243"/>
      <c r="H149" s="243"/>
      <c r="I149" s="243"/>
      <c r="J149" s="243"/>
      <c r="K149" s="235"/>
      <c r="L149" s="177"/>
      <c r="M149" s="1"/>
    </row>
    <row r="150" spans="1:13" s="121" customFormat="1" x14ac:dyDescent="0.2">
      <c r="A150" s="164">
        <f>ROW()</f>
        <v>150</v>
      </c>
      <c r="B150" s="234"/>
      <c r="C150" s="239"/>
      <c r="D150" s="233"/>
      <c r="E150" s="234"/>
      <c r="F150" s="234"/>
      <c r="G150" s="234"/>
      <c r="H150" s="234"/>
      <c r="I150" s="234"/>
      <c r="J150" s="234"/>
      <c r="K150" s="235"/>
      <c r="L150" s="177"/>
      <c r="M150" s="1"/>
    </row>
    <row r="151" spans="1:13" s="121" customFormat="1" x14ac:dyDescent="0.2">
      <c r="A151" s="164">
        <f>ROW()</f>
        <v>151</v>
      </c>
      <c r="B151" s="234"/>
      <c r="C151" s="187"/>
      <c r="D151" s="233"/>
      <c r="E151" s="243"/>
      <c r="F151" s="243"/>
      <c r="G151" s="243"/>
      <c r="H151" s="243"/>
      <c r="I151" s="243"/>
      <c r="J151" s="243"/>
      <c r="K151" s="235"/>
      <c r="L151" s="177"/>
      <c r="M151" s="1"/>
    </row>
    <row r="152" spans="1:13" s="121" customFormat="1" x14ac:dyDescent="0.2">
      <c r="A152" s="164">
        <f>ROW()</f>
        <v>152</v>
      </c>
      <c r="B152" s="234"/>
      <c r="C152" s="187"/>
      <c r="D152" s="233"/>
      <c r="E152" s="243"/>
      <c r="F152" s="243"/>
      <c r="G152" s="243"/>
      <c r="H152" s="243"/>
      <c r="I152" s="243"/>
      <c r="J152" s="243"/>
      <c r="K152" s="235"/>
      <c r="L152" s="177"/>
      <c r="M152" s="1"/>
    </row>
    <row r="153" spans="1:13" s="121" customFormat="1" x14ac:dyDescent="0.2">
      <c r="A153" s="164">
        <f>ROW()</f>
        <v>153</v>
      </c>
      <c r="B153" s="234"/>
      <c r="C153" s="187"/>
      <c r="D153" s="233"/>
      <c r="E153" s="243"/>
      <c r="F153" s="243"/>
      <c r="G153" s="243"/>
      <c r="H153" s="243"/>
      <c r="I153" s="243"/>
      <c r="J153" s="243"/>
      <c r="K153" s="235"/>
      <c r="L153" s="177"/>
      <c r="M153" s="1"/>
    </row>
    <row r="154" spans="1:13" s="121" customFormat="1" x14ac:dyDescent="0.2">
      <c r="A154" s="164">
        <f>ROW()</f>
        <v>154</v>
      </c>
      <c r="B154" s="234"/>
      <c r="C154" s="187"/>
      <c r="D154" s="233"/>
      <c r="E154" s="243"/>
      <c r="F154" s="243"/>
      <c r="G154" s="243"/>
      <c r="H154" s="243"/>
      <c r="I154" s="243"/>
      <c r="J154" s="243"/>
      <c r="K154" s="235"/>
      <c r="L154" s="177"/>
      <c r="M154" s="1"/>
    </row>
    <row r="155" spans="1:13" s="121" customFormat="1" x14ac:dyDescent="0.2">
      <c r="A155" s="164">
        <f>ROW()</f>
        <v>155</v>
      </c>
      <c r="B155" s="234"/>
      <c r="C155" s="187"/>
      <c r="D155" s="233"/>
      <c r="E155" s="244"/>
      <c r="F155" s="244"/>
      <c r="G155" s="244"/>
      <c r="H155" s="244"/>
      <c r="I155" s="244"/>
      <c r="J155" s="244"/>
      <c r="K155" s="235"/>
      <c r="L155" s="177"/>
      <c r="M155" s="1"/>
    </row>
    <row r="156" spans="1:13" s="121" customFormat="1" x14ac:dyDescent="0.2">
      <c r="A156" s="164">
        <f>ROW()</f>
        <v>156</v>
      </c>
      <c r="B156" s="234"/>
      <c r="C156" s="236"/>
      <c r="D156" s="236"/>
      <c r="E156" s="236"/>
      <c r="F156" s="236"/>
      <c r="G156" s="236"/>
      <c r="H156" s="236"/>
      <c r="I156" s="236"/>
      <c r="J156" s="236"/>
      <c r="K156" s="235"/>
      <c r="L156" s="177"/>
      <c r="M156" s="1"/>
    </row>
    <row r="157" spans="1:13" s="121" customFormat="1" x14ac:dyDescent="0.2">
      <c r="A157" s="164">
        <v>260</v>
      </c>
      <c r="B157" s="234"/>
      <c r="C157" s="239"/>
      <c r="D157" s="236"/>
      <c r="E157" s="236"/>
      <c r="F157" s="236"/>
      <c r="G157" s="236"/>
      <c r="H157" s="236"/>
      <c r="I157" s="236"/>
      <c r="J157" s="236"/>
      <c r="K157" s="235"/>
      <c r="L157" s="177"/>
      <c r="M157" s="1"/>
    </row>
    <row r="158" spans="1:13" s="121" customFormat="1" x14ac:dyDescent="0.2">
      <c r="A158" s="164">
        <v>261</v>
      </c>
      <c r="B158" s="233"/>
      <c r="C158" s="187"/>
      <c r="D158" s="233"/>
      <c r="E158" s="245"/>
      <c r="F158" s="245"/>
      <c r="G158" s="245"/>
      <c r="H158" s="245"/>
      <c r="I158" s="245"/>
      <c r="J158" s="245"/>
      <c r="K158" s="235"/>
      <c r="L158" s="177"/>
      <c r="M158" s="1"/>
    </row>
    <row r="159" spans="1:13" s="121" customFormat="1" x14ac:dyDescent="0.2">
      <c r="A159" s="164">
        <v>262</v>
      </c>
      <c r="B159" s="233"/>
      <c r="C159" s="239"/>
      <c r="D159" s="233"/>
      <c r="E159" s="234"/>
      <c r="F159" s="234"/>
      <c r="G159" s="234"/>
      <c r="H159" s="234"/>
      <c r="I159" s="234"/>
      <c r="J159" s="234"/>
      <c r="K159" s="235"/>
      <c r="L159" s="177"/>
      <c r="M159" s="1"/>
    </row>
    <row r="160" spans="1:13" s="121" customFormat="1" x14ac:dyDescent="0.2">
      <c r="A160" s="164">
        <v>263</v>
      </c>
      <c r="B160" s="233"/>
      <c r="C160" s="187"/>
      <c r="D160" s="233"/>
      <c r="E160" s="243"/>
      <c r="F160" s="243"/>
      <c r="G160" s="243"/>
      <c r="H160" s="243"/>
      <c r="I160" s="243"/>
      <c r="J160" s="243"/>
      <c r="K160" s="235"/>
      <c r="L160" s="177"/>
      <c r="M160" s="1"/>
    </row>
    <row r="161" spans="1:13" s="121" customFormat="1" x14ac:dyDescent="0.2">
      <c r="A161" s="164">
        <v>264</v>
      </c>
      <c r="B161" s="234"/>
      <c r="C161" s="187"/>
      <c r="D161" s="236"/>
      <c r="E161" s="243"/>
      <c r="F161" s="243"/>
      <c r="G161" s="243"/>
      <c r="H161" s="243"/>
      <c r="I161" s="243"/>
      <c r="J161" s="243"/>
      <c r="K161" s="235"/>
      <c r="L161" s="177"/>
      <c r="M161" s="1"/>
    </row>
    <row r="162" spans="1:13" s="121" customFormat="1" x14ac:dyDescent="0.2">
      <c r="A162" s="164">
        <v>265</v>
      </c>
      <c r="B162" s="234"/>
      <c r="C162" s="187"/>
      <c r="D162" s="236"/>
      <c r="E162" s="243"/>
      <c r="F162" s="243"/>
      <c r="G162" s="243"/>
      <c r="H162" s="243"/>
      <c r="I162" s="243"/>
      <c r="J162" s="243"/>
      <c r="K162" s="235"/>
      <c r="L162" s="177"/>
      <c r="M162" s="1"/>
    </row>
    <row r="163" spans="1:13" s="121" customFormat="1" x14ac:dyDescent="0.2">
      <c r="A163" s="164">
        <v>266</v>
      </c>
      <c r="B163" s="234"/>
      <c r="C163" s="187"/>
      <c r="D163" s="236"/>
      <c r="E163" s="243"/>
      <c r="F163" s="243"/>
      <c r="G163" s="243"/>
      <c r="H163" s="243"/>
      <c r="I163" s="243"/>
      <c r="J163" s="243"/>
      <c r="K163" s="235"/>
      <c r="L163" s="177"/>
      <c r="M163" s="1"/>
    </row>
    <row r="164" spans="1:13" x14ac:dyDescent="0.2">
      <c r="A164" s="192"/>
      <c r="B164" s="240"/>
      <c r="C164" s="240"/>
      <c r="D164" s="240"/>
      <c r="E164" s="241"/>
      <c r="F164" s="240"/>
      <c r="G164" s="240"/>
      <c r="H164" s="240"/>
      <c r="I164" s="240"/>
      <c r="J164" s="241"/>
      <c r="K164" s="242" t="s">
        <v>234</v>
      </c>
      <c r="M164" s="1"/>
    </row>
  </sheetData>
  <sheetProtection formatColumns="0" formatRows="0"/>
  <mergeCells count="15">
    <mergeCell ref="G2:J2"/>
    <mergeCell ref="G3:J3"/>
    <mergeCell ref="C44:K46"/>
    <mergeCell ref="C54:K54"/>
    <mergeCell ref="I58:K58"/>
    <mergeCell ref="C34:K36"/>
    <mergeCell ref="I28:K28"/>
    <mergeCell ref="G37:I37"/>
    <mergeCell ref="C43:K43"/>
    <mergeCell ref="C136:J138"/>
    <mergeCell ref="I59:K59"/>
    <mergeCell ref="C64:J71"/>
    <mergeCell ref="C100:J107"/>
    <mergeCell ref="H111:J111"/>
    <mergeCell ref="H112:J112"/>
  </mergeCells>
  <dataValidations count="1">
    <dataValidation type="custom" allowBlank="1" showInputMessage="1" showErrorMessage="1" errorTitle="Thousands of dollars" error="Numeric values are accepted" promptTitle="Thousands of dollars" sqref="F97:J97 E144:J144 F81:J82 E127:F132 G128:J132 F79:J79 F90:F94 E146:J149 E151:J155 F74:J77">
      <formula1>ISNUMBER(E74)</formula1>
    </dataValidation>
  </dataValidations>
  <pageMargins left="0.74803149606299213" right="0.74803149606299213" top="0.98425196850393704" bottom="0.98425196850393704" header="0.51181102362204722" footer="0.51181102362204722"/>
  <pageSetup paperSize="9" scale="47" fitToHeight="10" orientation="landscape" cellComments="asDisplayed" r:id="rId1"/>
  <headerFooter alignWithMargins="0">
    <oddHeader>&amp;CCommerce Commission Information Disclosure Template</oddHeader>
    <oddFooter>&amp;C&amp;F&amp;R&amp;A</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indexed="44"/>
    <pageSetUpPr fitToPage="1"/>
  </sheetPr>
  <dimension ref="A1:AF92"/>
  <sheetViews>
    <sheetView showGridLines="0" view="pageBreakPreview" zoomScale="80" zoomScaleNormal="70" zoomScaleSheetLayoutView="80" workbookViewId="0"/>
  </sheetViews>
  <sheetFormatPr defaultRowHeight="12.75" x14ac:dyDescent="0.2"/>
  <cols>
    <col min="1" max="2" width="3.7109375" customWidth="1"/>
    <col min="3" max="3" width="20.7109375" customWidth="1"/>
    <col min="4" max="4" width="18.85546875" customWidth="1"/>
    <col min="5" max="5" width="31.7109375" customWidth="1"/>
    <col min="6" max="6" width="12.140625" customWidth="1"/>
    <col min="7" max="7" width="0.5703125" customWidth="1"/>
    <col min="8" max="8" width="12.140625" customWidth="1"/>
    <col min="9" max="9" width="0.5703125" customWidth="1"/>
    <col min="10" max="10" width="12.140625" customWidth="1"/>
    <col min="11" max="11" width="0.5703125" customWidth="1"/>
    <col min="12" max="12" width="12.140625" customWidth="1"/>
    <col min="13" max="13" width="0.5703125" customWidth="1"/>
    <col min="14" max="14" width="12.140625" customWidth="1"/>
    <col min="15" max="15" width="0.5703125" customWidth="1"/>
    <col min="16" max="16" width="12.140625" customWidth="1"/>
    <col min="17" max="17" width="0.5703125" customWidth="1"/>
    <col min="18" max="18" width="12.140625" customWidth="1"/>
    <col min="19" max="19" width="0.5703125" customWidth="1"/>
    <col min="20" max="20" width="12.140625" customWidth="1"/>
    <col min="21" max="21" width="0.5703125" customWidth="1"/>
    <col min="22" max="22" width="12.140625" customWidth="1"/>
    <col min="23" max="23" width="0.5703125" customWidth="1"/>
    <col min="24" max="24" width="12.140625" customWidth="1"/>
    <col min="25" max="25" width="2.7109375" customWidth="1"/>
  </cols>
  <sheetData>
    <row r="1" spans="1:32" s="3" customFormat="1" ht="12.75" customHeight="1" x14ac:dyDescent="0.2">
      <c r="A1" s="7"/>
      <c r="B1" s="28"/>
      <c r="C1" s="8"/>
      <c r="D1" s="8"/>
      <c r="E1" s="8"/>
      <c r="F1" s="8"/>
      <c r="G1" s="8"/>
      <c r="H1" s="8"/>
      <c r="I1" s="8"/>
      <c r="J1" s="8"/>
      <c r="K1" s="8"/>
      <c r="L1" s="8"/>
      <c r="M1" s="8"/>
      <c r="N1" s="8"/>
      <c r="O1" s="8"/>
      <c r="P1" s="8"/>
      <c r="Q1" s="8"/>
      <c r="R1" s="8"/>
      <c r="S1" s="8"/>
      <c r="T1" s="8"/>
      <c r="U1" s="8"/>
      <c r="V1" s="8"/>
      <c r="W1" s="8"/>
      <c r="X1" s="8"/>
      <c r="Y1" s="77"/>
      <c r="Z1" s="78"/>
      <c r="AA1"/>
      <c r="AB1"/>
      <c r="AC1"/>
      <c r="AD1"/>
      <c r="AE1"/>
      <c r="AF1"/>
    </row>
    <row r="2" spans="1:32" s="3" customFormat="1" ht="16.5" customHeight="1" x14ac:dyDescent="0.25">
      <c r="A2" s="29"/>
      <c r="B2" s="30"/>
      <c r="C2" s="30"/>
      <c r="D2" s="30"/>
      <c r="E2" s="30"/>
      <c r="F2" s="30"/>
      <c r="G2" s="11"/>
      <c r="H2" s="30"/>
      <c r="I2" s="11"/>
      <c r="J2" s="30"/>
      <c r="K2" s="11"/>
      <c r="L2" s="30"/>
      <c r="M2" s="11"/>
      <c r="N2" s="30"/>
      <c r="O2" s="11"/>
      <c r="P2" s="11"/>
      <c r="Q2" s="59" t="s">
        <v>41</v>
      </c>
      <c r="R2" s="255" t="str">
        <f>IF(NOT(ISBLANK('Pricing CoverSheet'!$C$8)),'Pricing CoverSheet'!$C$8,"")</f>
        <v>Airport Company</v>
      </c>
      <c r="S2" s="255"/>
      <c r="T2" s="255"/>
      <c r="U2" s="255"/>
      <c r="V2" s="255"/>
      <c r="W2" s="255"/>
      <c r="X2" s="255"/>
      <c r="Y2" s="69"/>
      <c r="Z2" s="78"/>
      <c r="AA2"/>
      <c r="AB2"/>
      <c r="AC2"/>
      <c r="AD2"/>
      <c r="AE2"/>
      <c r="AF2"/>
    </row>
    <row r="3" spans="1:32" s="3" customFormat="1" ht="16.5" customHeight="1" x14ac:dyDescent="0.25">
      <c r="A3" s="29"/>
      <c r="B3" s="30"/>
      <c r="C3" s="30"/>
      <c r="D3" s="30"/>
      <c r="E3" s="30"/>
      <c r="F3" s="30"/>
      <c r="G3" s="11"/>
      <c r="H3" s="30"/>
      <c r="I3" s="11"/>
      <c r="J3" s="30"/>
      <c r="K3" s="11"/>
      <c r="L3" s="30"/>
      <c r="M3" s="11"/>
      <c r="N3" s="30"/>
      <c r="O3" s="11"/>
      <c r="P3" s="11"/>
      <c r="Q3" s="59" t="s">
        <v>73</v>
      </c>
      <c r="R3" s="254">
        <f>IF(ISNUMBER('Pricing CoverSheet'!$C$12),'Pricing CoverSheet'!$C$12,"")</f>
        <v>41364</v>
      </c>
      <c r="S3" s="254"/>
      <c r="T3" s="254"/>
      <c r="U3" s="254"/>
      <c r="V3" s="254"/>
      <c r="W3" s="254"/>
      <c r="X3" s="254"/>
      <c r="Y3" s="69"/>
      <c r="Z3" s="78"/>
      <c r="AA3"/>
      <c r="AB3"/>
      <c r="AC3"/>
      <c r="AD3"/>
      <c r="AE3"/>
      <c r="AF3"/>
    </row>
    <row r="4" spans="1:32" s="3" customFormat="1" ht="20.25" customHeight="1" x14ac:dyDescent="0.25">
      <c r="A4" s="54" t="s">
        <v>201</v>
      </c>
      <c r="B4" s="30"/>
      <c r="C4" s="10"/>
      <c r="D4" s="10"/>
      <c r="E4" s="10"/>
      <c r="F4" s="10"/>
      <c r="G4" s="10"/>
      <c r="H4" s="10"/>
      <c r="I4" s="10"/>
      <c r="J4" s="10"/>
      <c r="K4" s="10"/>
      <c r="L4" s="10"/>
      <c r="M4" s="10"/>
      <c r="N4" s="10"/>
      <c r="O4" s="10"/>
      <c r="P4" s="10"/>
      <c r="Q4" s="10"/>
      <c r="R4" s="10"/>
      <c r="S4" s="10"/>
      <c r="T4" s="10"/>
      <c r="U4" s="10"/>
      <c r="V4" s="10"/>
      <c r="W4" s="10"/>
      <c r="X4" s="10"/>
      <c r="Y4" s="68"/>
      <c r="Z4" s="78"/>
      <c r="AA4"/>
      <c r="AB4"/>
      <c r="AC4"/>
      <c r="AD4"/>
      <c r="AE4"/>
      <c r="AF4"/>
    </row>
    <row r="5" spans="1:32" s="3" customFormat="1" ht="12.75" customHeight="1" x14ac:dyDescent="0.2">
      <c r="A5" s="71" t="s">
        <v>87</v>
      </c>
      <c r="B5" s="12" t="s">
        <v>136</v>
      </c>
      <c r="C5" s="12"/>
      <c r="D5" s="30"/>
      <c r="E5" s="30"/>
      <c r="F5" s="30"/>
      <c r="G5" s="30"/>
      <c r="H5" s="30"/>
      <c r="I5" s="30"/>
      <c r="J5" s="30"/>
      <c r="K5" s="30"/>
      <c r="L5" s="30"/>
      <c r="M5" s="30"/>
      <c r="N5" s="30"/>
      <c r="O5" s="30"/>
      <c r="P5" s="30"/>
      <c r="Q5" s="30"/>
      <c r="R5" s="30"/>
      <c r="S5" s="30"/>
      <c r="T5" s="30"/>
      <c r="U5" s="30"/>
      <c r="V5" s="30"/>
      <c r="W5" s="30"/>
      <c r="X5" s="30"/>
      <c r="Y5" s="69"/>
      <c r="Z5" s="78"/>
      <c r="AA5"/>
      <c r="AB5"/>
      <c r="AC5"/>
      <c r="AD5"/>
      <c r="AE5"/>
      <c r="AF5"/>
    </row>
    <row r="6" spans="1:32" ht="24.95" customHeight="1" x14ac:dyDescent="0.25">
      <c r="A6" s="72">
        <f>ROW()</f>
        <v>6</v>
      </c>
      <c r="B6" s="64" t="s">
        <v>202</v>
      </c>
      <c r="C6" s="57"/>
      <c r="D6" s="14"/>
      <c r="E6" s="14"/>
      <c r="F6" s="14"/>
      <c r="G6" s="13"/>
      <c r="H6" s="14"/>
      <c r="I6" s="13"/>
      <c r="J6" s="14"/>
      <c r="K6" s="13"/>
      <c r="L6" s="14"/>
      <c r="M6" s="13"/>
      <c r="N6" s="14"/>
      <c r="O6" s="13"/>
      <c r="P6" s="14"/>
      <c r="Q6" s="13"/>
      <c r="R6" s="14"/>
      <c r="S6" s="13"/>
      <c r="T6" s="14"/>
      <c r="U6" s="13"/>
      <c r="V6" s="14"/>
      <c r="W6" s="13"/>
      <c r="X6" s="14"/>
      <c r="Y6" s="79"/>
      <c r="Z6" s="78"/>
    </row>
    <row r="7" spans="1:32" ht="50.1" customHeight="1" x14ac:dyDescent="0.2">
      <c r="A7" s="72">
        <f>ROW()</f>
        <v>7</v>
      </c>
      <c r="B7" s="13"/>
      <c r="C7" s="14"/>
      <c r="D7" s="56" t="s">
        <v>114</v>
      </c>
      <c r="E7" s="14"/>
      <c r="F7" s="24" t="s">
        <v>16</v>
      </c>
      <c r="G7" s="13"/>
      <c r="H7" s="24" t="s">
        <v>17</v>
      </c>
      <c r="I7" s="13"/>
      <c r="J7" s="24" t="s">
        <v>18</v>
      </c>
      <c r="K7" s="13"/>
      <c r="L7" s="24" t="s">
        <v>19</v>
      </c>
      <c r="M7" s="13"/>
      <c r="N7" s="24" t="s">
        <v>20</v>
      </c>
      <c r="O7" s="13"/>
      <c r="P7" s="24" t="s">
        <v>92</v>
      </c>
      <c r="Q7" s="13"/>
      <c r="R7" s="24" t="s">
        <v>93</v>
      </c>
      <c r="S7" s="13"/>
      <c r="T7" s="24" t="s">
        <v>94</v>
      </c>
      <c r="U7" s="13"/>
      <c r="V7" s="24" t="s">
        <v>95</v>
      </c>
      <c r="W7" s="13"/>
      <c r="X7" s="24" t="s">
        <v>96</v>
      </c>
      <c r="Y7" s="79"/>
      <c r="Z7" s="78"/>
    </row>
    <row r="8" spans="1:32" x14ac:dyDescent="0.2">
      <c r="A8" s="72">
        <f>ROW()</f>
        <v>8</v>
      </c>
      <c r="B8" s="13"/>
      <c r="C8" s="14"/>
      <c r="D8" s="56"/>
      <c r="E8" s="31" t="str">
        <f>IF(ISNUMBER('Pricing CoverSheet'!$C$12),"for year ended","")</f>
        <v>for year ended</v>
      </c>
      <c r="F8" s="32">
        <f>IF(ISNUMBER('Pricing CoverSheet'!$C$12),DATE(YEAR('Pricing CoverSheet'!$C$12),MONTH('Pricing CoverSheet'!$C$12),DAY('Pricing CoverSheet'!$C$12)),"")</f>
        <v>41364</v>
      </c>
      <c r="G8" s="13"/>
      <c r="H8" s="32">
        <f>IF(ISNUMBER('Pricing CoverSheet'!$C$12),DATE(YEAR('Pricing CoverSheet'!$C$12)+1,MONTH('Pricing CoverSheet'!$C$12),DAY('Pricing CoverSheet'!$C$12)),"")</f>
        <v>41729</v>
      </c>
      <c r="I8" s="13"/>
      <c r="J8" s="32">
        <f>IF(ISNUMBER('Pricing CoverSheet'!$C$12),DATE(YEAR('Pricing CoverSheet'!$C$12)+2,MONTH('Pricing CoverSheet'!$C$12),DAY('Pricing CoverSheet'!$C$12)),"")</f>
        <v>42094</v>
      </c>
      <c r="K8" s="13"/>
      <c r="L8" s="32">
        <f>IF(ISNUMBER('Pricing CoverSheet'!$C$12),DATE(YEAR('Pricing CoverSheet'!$C$12)+3,MONTH('Pricing CoverSheet'!$C$12),DAY('Pricing CoverSheet'!$C$12)),"")</f>
        <v>42460</v>
      </c>
      <c r="M8" s="13"/>
      <c r="N8" s="32">
        <f>IF(ISNUMBER('Pricing CoverSheet'!$C$12),DATE(YEAR('Pricing CoverSheet'!$C$12)+4,MONTH('Pricing CoverSheet'!$C$12),DAY('Pricing CoverSheet'!$C$12)),"")</f>
        <v>42825</v>
      </c>
      <c r="O8" s="13"/>
      <c r="P8" s="32">
        <f>IF(ISNUMBER('Pricing CoverSheet'!$C$12),DATE(YEAR('Pricing CoverSheet'!$C$12)+5,MONTH('Pricing CoverSheet'!$C$12),DAY('Pricing CoverSheet'!$C$12)),"")</f>
        <v>43190</v>
      </c>
      <c r="Q8" s="13"/>
      <c r="R8" s="32">
        <f>IF(ISNUMBER('Pricing CoverSheet'!$C$12),DATE(YEAR('Pricing CoverSheet'!$C$12)+6,MONTH('Pricing CoverSheet'!$C$12),DAY('Pricing CoverSheet'!$C$12)),"")</f>
        <v>43555</v>
      </c>
      <c r="S8" s="13"/>
      <c r="T8" s="32">
        <f>IF(ISNUMBER('Pricing CoverSheet'!$C$12),DATE(YEAR('Pricing CoverSheet'!$C$12)+7,MONTH('Pricing CoverSheet'!$C$12),DAY('Pricing CoverSheet'!$C$12)),"")</f>
        <v>43921</v>
      </c>
      <c r="U8" s="13"/>
      <c r="V8" s="32">
        <f>IF(ISNUMBER('Pricing CoverSheet'!$C$12),DATE(YEAR('Pricing CoverSheet'!$C$12)+8,MONTH('Pricing CoverSheet'!$C$12),DAY('Pricing CoverSheet'!$C$12)),"")</f>
        <v>44286</v>
      </c>
      <c r="W8" s="13"/>
      <c r="X8" s="32">
        <f>IF(ISNUMBER('Pricing CoverSheet'!$C$12),DATE(YEAR('Pricing CoverSheet'!$C$12)+9,MONTH('Pricing CoverSheet'!$C$12),DAY('Pricing CoverSheet'!$C$12)),"")</f>
        <v>44651</v>
      </c>
      <c r="Y8" s="79"/>
      <c r="Z8" s="78"/>
    </row>
    <row r="9" spans="1:32" ht="15" customHeight="1" x14ac:dyDescent="0.2">
      <c r="A9" s="72">
        <f>ROW()</f>
        <v>9</v>
      </c>
      <c r="B9" s="13"/>
      <c r="C9" s="292" t="s">
        <v>12</v>
      </c>
      <c r="D9" s="292" t="s">
        <v>24</v>
      </c>
      <c r="E9" s="33" t="s">
        <v>39</v>
      </c>
      <c r="F9" s="18"/>
      <c r="G9" s="13"/>
      <c r="H9" s="18"/>
      <c r="I9" s="13"/>
      <c r="J9" s="18"/>
      <c r="K9" s="13"/>
      <c r="L9" s="18"/>
      <c r="M9" s="13"/>
      <c r="N9" s="18"/>
      <c r="O9" s="13"/>
      <c r="P9" s="18"/>
      <c r="Q9" s="13"/>
      <c r="R9" s="18"/>
      <c r="S9" s="13"/>
      <c r="T9" s="18"/>
      <c r="U9" s="13"/>
      <c r="V9" s="18"/>
      <c r="W9" s="13"/>
      <c r="X9" s="18"/>
      <c r="Y9" s="79"/>
      <c r="Z9" s="78"/>
    </row>
    <row r="10" spans="1:32" ht="15" customHeight="1" x14ac:dyDescent="0.2">
      <c r="A10" s="72">
        <f>ROW()</f>
        <v>10</v>
      </c>
      <c r="B10" s="13"/>
      <c r="C10" s="292"/>
      <c r="D10" s="292"/>
      <c r="E10" s="33" t="s">
        <v>40</v>
      </c>
      <c r="F10" s="18"/>
      <c r="G10" s="13"/>
      <c r="H10" s="18"/>
      <c r="I10" s="13"/>
      <c r="J10" s="18"/>
      <c r="K10" s="13"/>
      <c r="L10" s="18"/>
      <c r="M10" s="13"/>
      <c r="N10" s="18"/>
      <c r="O10" s="13"/>
      <c r="P10" s="18"/>
      <c r="Q10" s="13"/>
      <c r="R10" s="18"/>
      <c r="S10" s="13"/>
      <c r="T10" s="18"/>
      <c r="U10" s="13"/>
      <c r="V10" s="18"/>
      <c r="W10" s="13"/>
      <c r="X10" s="18"/>
      <c r="Y10" s="79"/>
      <c r="Z10" s="78"/>
    </row>
    <row r="11" spans="1:32" ht="15" customHeight="1" x14ac:dyDescent="0.2">
      <c r="A11" s="72">
        <f>ROW()</f>
        <v>11</v>
      </c>
      <c r="B11" s="13"/>
      <c r="C11" s="292"/>
      <c r="D11" s="292"/>
      <c r="E11" s="33" t="s">
        <v>70</v>
      </c>
      <c r="F11" s="18"/>
      <c r="G11" s="13"/>
      <c r="H11" s="18"/>
      <c r="I11" s="13"/>
      <c r="J11" s="18"/>
      <c r="K11" s="13"/>
      <c r="L11" s="18"/>
      <c r="M11" s="13"/>
      <c r="N11" s="18"/>
      <c r="O11" s="13"/>
      <c r="P11" s="18"/>
      <c r="Q11" s="13"/>
      <c r="R11" s="18"/>
      <c r="S11" s="13"/>
      <c r="T11" s="18"/>
      <c r="U11" s="13"/>
      <c r="V11" s="18"/>
      <c r="W11" s="13"/>
      <c r="X11" s="18"/>
      <c r="Y11" s="79"/>
      <c r="Z11" s="78"/>
    </row>
    <row r="12" spans="1:32" x14ac:dyDescent="0.2">
      <c r="A12" s="72">
        <f>ROW()</f>
        <v>12</v>
      </c>
      <c r="B12" s="13"/>
      <c r="C12" s="292"/>
      <c r="D12" s="14"/>
      <c r="E12" s="14"/>
      <c r="F12" s="14"/>
      <c r="G12" s="13"/>
      <c r="H12" s="14"/>
      <c r="I12" s="13"/>
      <c r="J12" s="14"/>
      <c r="K12" s="13"/>
      <c r="L12" s="14"/>
      <c r="M12" s="13"/>
      <c r="N12" s="14"/>
      <c r="O12" s="13"/>
      <c r="P12" s="14"/>
      <c r="Q12" s="13"/>
      <c r="R12" s="14"/>
      <c r="S12" s="13"/>
      <c r="T12" s="14"/>
      <c r="U12" s="13"/>
      <c r="V12" s="14"/>
      <c r="W12" s="13"/>
      <c r="X12" s="14"/>
      <c r="Y12" s="79"/>
      <c r="Z12" s="78"/>
    </row>
    <row r="13" spans="1:32" ht="15" customHeight="1" x14ac:dyDescent="0.2">
      <c r="A13" s="72">
        <f>ROW()</f>
        <v>13</v>
      </c>
      <c r="B13" s="13"/>
      <c r="C13" s="292"/>
      <c r="D13" s="292" t="s">
        <v>25</v>
      </c>
      <c r="E13" s="33" t="s">
        <v>39</v>
      </c>
      <c r="F13" s="18"/>
      <c r="G13" s="13"/>
      <c r="H13" s="18"/>
      <c r="I13" s="13"/>
      <c r="J13" s="18"/>
      <c r="K13" s="13"/>
      <c r="L13" s="18"/>
      <c r="M13" s="13"/>
      <c r="N13" s="18"/>
      <c r="O13" s="13"/>
      <c r="P13" s="18"/>
      <c r="Q13" s="13"/>
      <c r="R13" s="18"/>
      <c r="S13" s="13"/>
      <c r="T13" s="18"/>
      <c r="U13" s="13"/>
      <c r="V13" s="18"/>
      <c r="W13" s="13"/>
      <c r="X13" s="18"/>
      <c r="Y13" s="79"/>
      <c r="Z13" s="78"/>
    </row>
    <row r="14" spans="1:32" ht="15" customHeight="1" x14ac:dyDescent="0.2">
      <c r="A14" s="72">
        <f>ROW()</f>
        <v>14</v>
      </c>
      <c r="B14" s="13"/>
      <c r="C14" s="292"/>
      <c r="D14" s="292"/>
      <c r="E14" s="33" t="s">
        <v>40</v>
      </c>
      <c r="F14" s="18"/>
      <c r="G14" s="13"/>
      <c r="H14" s="18"/>
      <c r="I14" s="13"/>
      <c r="J14" s="18"/>
      <c r="K14" s="13"/>
      <c r="L14" s="18"/>
      <c r="M14" s="13"/>
      <c r="N14" s="18"/>
      <c r="O14" s="13"/>
      <c r="P14" s="18"/>
      <c r="Q14" s="13"/>
      <c r="R14" s="18"/>
      <c r="S14" s="13"/>
      <c r="T14" s="18"/>
      <c r="U14" s="13"/>
      <c r="V14" s="18"/>
      <c r="W14" s="13"/>
      <c r="X14" s="18"/>
      <c r="Y14" s="79"/>
      <c r="Z14" s="78"/>
    </row>
    <row r="15" spans="1:32" ht="15" customHeight="1" x14ac:dyDescent="0.2">
      <c r="A15" s="72">
        <f>ROW()</f>
        <v>15</v>
      </c>
      <c r="B15" s="13"/>
      <c r="C15" s="292"/>
      <c r="D15" s="292"/>
      <c r="E15" s="33" t="s">
        <v>70</v>
      </c>
      <c r="F15" s="18"/>
      <c r="G15" s="13"/>
      <c r="H15" s="18"/>
      <c r="I15" s="13"/>
      <c r="J15" s="18"/>
      <c r="K15" s="13"/>
      <c r="L15" s="18"/>
      <c r="M15" s="13"/>
      <c r="N15" s="18"/>
      <c r="O15" s="13"/>
      <c r="P15" s="18"/>
      <c r="Q15" s="13"/>
      <c r="R15" s="18"/>
      <c r="S15" s="13"/>
      <c r="T15" s="18"/>
      <c r="U15" s="13"/>
      <c r="V15" s="18"/>
      <c r="W15" s="13"/>
      <c r="X15" s="18"/>
      <c r="Y15" s="79"/>
      <c r="Z15" s="78"/>
    </row>
    <row r="16" spans="1:32" ht="20.25" customHeight="1" x14ac:dyDescent="0.2">
      <c r="A16" s="72">
        <f>ROW()</f>
        <v>16</v>
      </c>
      <c r="B16" s="13"/>
      <c r="C16" s="25"/>
      <c r="D16" s="14"/>
      <c r="E16" s="14"/>
      <c r="F16" s="34" t="s">
        <v>71</v>
      </c>
      <c r="G16" s="13"/>
      <c r="H16" s="14"/>
      <c r="I16" s="13"/>
      <c r="J16" s="14"/>
      <c r="K16" s="13"/>
      <c r="L16" s="14"/>
      <c r="M16" s="13"/>
      <c r="N16" s="14"/>
      <c r="O16" s="13"/>
      <c r="P16" s="14"/>
      <c r="Q16" s="13"/>
      <c r="R16" s="14"/>
      <c r="S16" s="13"/>
      <c r="T16" s="14"/>
      <c r="U16" s="13"/>
      <c r="V16" s="14"/>
      <c r="W16" s="13"/>
      <c r="X16" s="14"/>
      <c r="Y16" s="79"/>
      <c r="Z16" s="78"/>
    </row>
    <row r="17" spans="1:32" ht="15" customHeight="1" x14ac:dyDescent="0.2">
      <c r="A17" s="72">
        <f>ROW()</f>
        <v>17</v>
      </c>
      <c r="B17" s="13"/>
      <c r="C17" s="292" t="s">
        <v>13</v>
      </c>
      <c r="D17" s="292" t="s">
        <v>24</v>
      </c>
      <c r="E17" s="33" t="s">
        <v>39</v>
      </c>
      <c r="F17" s="18"/>
      <c r="G17" s="13"/>
      <c r="H17" s="18"/>
      <c r="I17" s="13"/>
      <c r="J17" s="18"/>
      <c r="K17" s="13"/>
      <c r="L17" s="18"/>
      <c r="M17" s="13"/>
      <c r="N17" s="18"/>
      <c r="O17" s="13"/>
      <c r="P17" s="18"/>
      <c r="Q17" s="13"/>
      <c r="R17" s="18"/>
      <c r="S17" s="13"/>
      <c r="T17" s="18"/>
      <c r="U17" s="13"/>
      <c r="V17" s="18"/>
      <c r="W17" s="13"/>
      <c r="X17" s="18"/>
      <c r="Y17" s="79"/>
      <c r="Z17" s="78"/>
    </row>
    <row r="18" spans="1:32" ht="15" customHeight="1" thickBot="1" x14ac:dyDescent="0.25">
      <c r="A18" s="72">
        <f>ROW()</f>
        <v>18</v>
      </c>
      <c r="B18" s="13"/>
      <c r="C18" s="292"/>
      <c r="D18" s="292"/>
      <c r="E18" s="33" t="s">
        <v>40</v>
      </c>
      <c r="F18" s="18"/>
      <c r="G18" s="13"/>
      <c r="H18" s="18"/>
      <c r="I18" s="13"/>
      <c r="J18" s="18"/>
      <c r="K18" s="13"/>
      <c r="L18" s="18"/>
      <c r="M18" s="13"/>
      <c r="N18" s="18"/>
      <c r="O18" s="13"/>
      <c r="P18" s="18"/>
      <c r="Q18" s="13"/>
      <c r="R18" s="18"/>
      <c r="S18" s="13"/>
      <c r="T18" s="18"/>
      <c r="U18" s="13"/>
      <c r="V18" s="18"/>
      <c r="W18" s="13"/>
      <c r="X18" s="18"/>
      <c r="Y18" s="79"/>
      <c r="Z18" s="78"/>
    </row>
    <row r="19" spans="1:32" ht="15" customHeight="1" thickBot="1" x14ac:dyDescent="0.25">
      <c r="A19" s="72">
        <f>ROW()</f>
        <v>19</v>
      </c>
      <c r="B19" s="13"/>
      <c r="C19" s="292"/>
      <c r="D19" s="292"/>
      <c r="E19" s="33" t="s">
        <v>42</v>
      </c>
      <c r="F19" s="26">
        <f>SUM(F17:F18)</f>
        <v>0</v>
      </c>
      <c r="G19" s="13"/>
      <c r="H19" s="26">
        <f>SUM(H17:H18)</f>
        <v>0</v>
      </c>
      <c r="I19" s="13"/>
      <c r="J19" s="26">
        <f>SUM(J17:J18)</f>
        <v>0</v>
      </c>
      <c r="K19" s="13"/>
      <c r="L19" s="26">
        <f>SUM(L17:L18)</f>
        <v>0</v>
      </c>
      <c r="M19" s="13"/>
      <c r="N19" s="26">
        <f>SUM(N17:N18)</f>
        <v>0</v>
      </c>
      <c r="O19" s="13"/>
      <c r="P19" s="26">
        <f>SUM(P17:P18)</f>
        <v>0</v>
      </c>
      <c r="Q19" s="13"/>
      <c r="R19" s="26">
        <f>SUM(R17:R18)</f>
        <v>0</v>
      </c>
      <c r="S19" s="13"/>
      <c r="T19" s="26">
        <f>SUM(T17:T18)</f>
        <v>0</v>
      </c>
      <c r="U19" s="13"/>
      <c r="V19" s="26">
        <f>SUM(V17:V18)</f>
        <v>0</v>
      </c>
      <c r="W19" s="13"/>
      <c r="X19" s="26">
        <f>SUM(X17:X18)</f>
        <v>0</v>
      </c>
      <c r="Y19" s="79"/>
      <c r="Z19" s="78"/>
    </row>
    <row r="20" spans="1:32" x14ac:dyDescent="0.2">
      <c r="A20" s="72">
        <f>ROW()</f>
        <v>20</v>
      </c>
      <c r="B20" s="13"/>
      <c r="C20" s="292"/>
      <c r="D20" s="14"/>
      <c r="E20" s="14"/>
      <c r="F20" s="14"/>
      <c r="G20" s="13"/>
      <c r="H20" s="14"/>
      <c r="I20" s="13"/>
      <c r="J20" s="14"/>
      <c r="K20" s="13"/>
      <c r="L20" s="14"/>
      <c r="M20" s="13"/>
      <c r="N20" s="14"/>
      <c r="O20" s="13"/>
      <c r="P20" s="14"/>
      <c r="Q20" s="13"/>
      <c r="R20" s="14"/>
      <c r="S20" s="13"/>
      <c r="T20" s="14"/>
      <c r="U20" s="13"/>
      <c r="V20" s="14"/>
      <c r="W20" s="13"/>
      <c r="X20" s="14"/>
      <c r="Y20" s="79"/>
      <c r="Z20" s="78"/>
    </row>
    <row r="21" spans="1:32" ht="15" customHeight="1" x14ac:dyDescent="0.2">
      <c r="A21" s="72">
        <f>ROW()</f>
        <v>21</v>
      </c>
      <c r="B21" s="13"/>
      <c r="C21" s="292"/>
      <c r="D21" s="292" t="s">
        <v>25</v>
      </c>
      <c r="E21" s="33" t="s">
        <v>39</v>
      </c>
      <c r="F21" s="70"/>
      <c r="G21" s="13"/>
      <c r="H21" s="18"/>
      <c r="I21" s="13"/>
      <c r="J21" s="18"/>
      <c r="K21" s="13"/>
      <c r="L21" s="18"/>
      <c r="M21" s="13"/>
      <c r="N21" s="18"/>
      <c r="O21" s="13"/>
      <c r="P21" s="18"/>
      <c r="Q21" s="13"/>
      <c r="R21" s="18"/>
      <c r="S21" s="13"/>
      <c r="T21" s="18"/>
      <c r="U21" s="13"/>
      <c r="V21" s="18"/>
      <c r="W21" s="13"/>
      <c r="X21" s="18"/>
      <c r="Y21" s="79"/>
      <c r="Z21" s="78"/>
    </row>
    <row r="22" spans="1:32" ht="15" customHeight="1" thickBot="1" x14ac:dyDescent="0.25">
      <c r="A22" s="72">
        <f>ROW()</f>
        <v>22</v>
      </c>
      <c r="B22" s="13"/>
      <c r="C22" s="292"/>
      <c r="D22" s="292"/>
      <c r="E22" s="33" t="s">
        <v>40</v>
      </c>
      <c r="F22" s="70"/>
      <c r="G22" s="13"/>
      <c r="H22" s="18"/>
      <c r="I22" s="13"/>
      <c r="J22" s="18"/>
      <c r="K22" s="13"/>
      <c r="L22" s="18"/>
      <c r="M22" s="13"/>
      <c r="N22" s="18"/>
      <c r="O22" s="13"/>
      <c r="P22" s="18"/>
      <c r="Q22" s="13"/>
      <c r="R22" s="18"/>
      <c r="S22" s="13"/>
      <c r="T22" s="18"/>
      <c r="U22" s="13"/>
      <c r="V22" s="18"/>
      <c r="W22" s="13"/>
      <c r="X22" s="18"/>
      <c r="Y22" s="79"/>
      <c r="Z22" s="78"/>
    </row>
    <row r="23" spans="1:32" ht="15" customHeight="1" thickBot="1" x14ac:dyDescent="0.25">
      <c r="A23" s="72">
        <f>ROW()</f>
        <v>23</v>
      </c>
      <c r="B23" s="13"/>
      <c r="C23" s="292"/>
      <c r="D23" s="292"/>
      <c r="E23" s="33" t="s">
        <v>42</v>
      </c>
      <c r="F23" s="26">
        <f>SUM(F21:F22)</f>
        <v>0</v>
      </c>
      <c r="G23" s="13"/>
      <c r="H23" s="26">
        <f>SUM(H21:H22)</f>
        <v>0</v>
      </c>
      <c r="I23" s="13"/>
      <c r="J23" s="26">
        <f>SUM(J21:J22)</f>
        <v>0</v>
      </c>
      <c r="K23" s="13"/>
      <c r="L23" s="26">
        <f>SUM(L21:L22)</f>
        <v>0</v>
      </c>
      <c r="M23" s="13"/>
      <c r="N23" s="26">
        <f>SUM(N21:N22)</f>
        <v>0</v>
      </c>
      <c r="O23" s="13"/>
      <c r="P23" s="26">
        <f>SUM(P21:P22)</f>
        <v>0</v>
      </c>
      <c r="Q23" s="13"/>
      <c r="R23" s="26">
        <f>SUM(R21:R22)</f>
        <v>0</v>
      </c>
      <c r="S23" s="13"/>
      <c r="T23" s="26">
        <f>SUM(T21:T22)</f>
        <v>0</v>
      </c>
      <c r="U23" s="13"/>
      <c r="V23" s="26">
        <f>SUM(V21:V22)</f>
        <v>0</v>
      </c>
      <c r="W23" s="13"/>
      <c r="X23" s="26">
        <f>SUM(X21:X22)</f>
        <v>0</v>
      </c>
      <c r="Y23" s="79"/>
      <c r="Z23" s="78"/>
    </row>
    <row r="24" spans="1:32" ht="15" customHeight="1" x14ac:dyDescent="0.2">
      <c r="A24" s="72">
        <f>ROW()</f>
        <v>24</v>
      </c>
      <c r="B24" s="13"/>
      <c r="C24" s="293"/>
      <c r="D24" s="35"/>
      <c r="E24" s="14"/>
      <c r="F24" s="27"/>
      <c r="G24" s="13"/>
      <c r="H24" s="27"/>
      <c r="I24" s="13"/>
      <c r="J24" s="27"/>
      <c r="K24" s="13"/>
      <c r="L24" s="27"/>
      <c r="M24" s="13"/>
      <c r="N24" s="27"/>
      <c r="O24" s="13"/>
      <c r="P24" s="27"/>
      <c r="Q24" s="13"/>
      <c r="R24" s="27"/>
      <c r="S24" s="13"/>
      <c r="T24" s="27"/>
      <c r="U24" s="13"/>
      <c r="V24" s="27"/>
      <c r="W24" s="13"/>
      <c r="X24" s="27"/>
      <c r="Y24" s="79"/>
      <c r="Z24" s="78"/>
    </row>
    <row r="25" spans="1:32" ht="15" customHeight="1" x14ac:dyDescent="0.2">
      <c r="A25" s="72">
        <f>ROW()</f>
        <v>25</v>
      </c>
      <c r="B25" s="13"/>
      <c r="C25" s="293"/>
      <c r="D25" s="36" t="s">
        <v>85</v>
      </c>
      <c r="E25" s="14"/>
      <c r="F25" s="18"/>
      <c r="G25" s="13"/>
      <c r="H25" s="18"/>
      <c r="I25" s="13"/>
      <c r="J25" s="18"/>
      <c r="K25" s="13"/>
      <c r="L25" s="18"/>
      <c r="M25" s="13"/>
      <c r="N25" s="18"/>
      <c r="O25" s="13"/>
      <c r="P25" s="18"/>
      <c r="Q25" s="13"/>
      <c r="R25" s="18"/>
      <c r="S25" s="13"/>
      <c r="T25" s="18"/>
      <c r="U25" s="13"/>
      <c r="V25" s="18"/>
      <c r="W25" s="13"/>
      <c r="X25" s="18"/>
      <c r="Y25" s="79"/>
      <c r="Z25" s="78"/>
    </row>
    <row r="26" spans="1:32" ht="15" customHeight="1" x14ac:dyDescent="0.2">
      <c r="A26" s="72">
        <f>ROW()</f>
        <v>26</v>
      </c>
      <c r="B26" s="13"/>
      <c r="C26" s="37"/>
      <c r="D26" s="35"/>
      <c r="E26" s="14"/>
      <c r="F26" s="34" t="s">
        <v>86</v>
      </c>
      <c r="G26" s="13"/>
      <c r="H26" s="27"/>
      <c r="I26" s="13"/>
      <c r="J26" s="27"/>
      <c r="K26" s="13"/>
      <c r="L26" s="27"/>
      <c r="M26" s="13"/>
      <c r="N26" s="27"/>
      <c r="O26" s="13"/>
      <c r="P26" s="27"/>
      <c r="Q26" s="13"/>
      <c r="R26" s="27"/>
      <c r="S26" s="13"/>
      <c r="T26" s="27"/>
      <c r="U26" s="13"/>
      <c r="V26" s="27"/>
      <c r="W26" s="13"/>
      <c r="X26" s="27"/>
      <c r="Y26" s="79"/>
      <c r="Z26" s="78"/>
    </row>
    <row r="27" spans="1:32" x14ac:dyDescent="0.2">
      <c r="A27" s="73">
        <f>ROW()</f>
        <v>27</v>
      </c>
      <c r="B27" s="22"/>
      <c r="C27" s="38"/>
      <c r="D27" s="21"/>
      <c r="E27" s="21"/>
      <c r="F27" s="21"/>
      <c r="G27" s="22"/>
      <c r="H27" s="21"/>
      <c r="I27" s="22"/>
      <c r="J27" s="21"/>
      <c r="K27" s="22"/>
      <c r="L27" s="21"/>
      <c r="M27" s="22"/>
      <c r="N27" s="21"/>
      <c r="O27" s="22"/>
      <c r="P27" s="21"/>
      <c r="Q27" s="22"/>
      <c r="R27" s="21"/>
      <c r="S27" s="22"/>
      <c r="T27" s="21"/>
      <c r="U27" s="22"/>
      <c r="V27" s="21"/>
      <c r="W27" s="22"/>
      <c r="X27" s="21"/>
      <c r="Y27" s="80" t="s">
        <v>235</v>
      </c>
      <c r="Z27" s="78"/>
    </row>
    <row r="29" spans="1:32" s="3" customFormat="1" ht="12.75" customHeight="1" x14ac:dyDescent="0.2">
      <c r="A29" s="7"/>
      <c r="B29" s="28"/>
      <c r="C29" s="8"/>
      <c r="D29" s="8"/>
      <c r="E29" s="8"/>
      <c r="F29" s="8"/>
      <c r="G29" s="8"/>
      <c r="H29" s="8"/>
      <c r="I29" s="8"/>
      <c r="J29" s="8"/>
      <c r="K29" s="8"/>
      <c r="L29" s="8"/>
      <c r="M29" s="8"/>
      <c r="N29" s="8"/>
      <c r="O29" s="8"/>
      <c r="P29" s="8"/>
      <c r="Q29" s="8"/>
      <c r="R29" s="8"/>
      <c r="S29" s="8"/>
      <c r="T29" s="8"/>
      <c r="U29" s="8"/>
      <c r="V29" s="8"/>
      <c r="W29" s="8"/>
      <c r="X29" s="8"/>
      <c r="Y29" s="77"/>
      <c r="Z29" s="78"/>
      <c r="AA29"/>
      <c r="AB29"/>
      <c r="AC29"/>
      <c r="AD29"/>
      <c r="AE29"/>
      <c r="AF29"/>
    </row>
    <row r="30" spans="1:32" s="3" customFormat="1" ht="16.5" customHeight="1" x14ac:dyDescent="0.25">
      <c r="A30" s="29"/>
      <c r="B30" s="30"/>
      <c r="C30" s="30"/>
      <c r="D30" s="30"/>
      <c r="E30" s="30"/>
      <c r="F30" s="30"/>
      <c r="G30" s="11"/>
      <c r="H30" s="30"/>
      <c r="I30" s="11"/>
      <c r="J30" s="30"/>
      <c r="K30" s="11"/>
      <c r="L30" s="30"/>
      <c r="M30" s="11"/>
      <c r="N30" s="30"/>
      <c r="O30" s="11"/>
      <c r="P30" s="11"/>
      <c r="Q30" s="59" t="s">
        <v>41</v>
      </c>
      <c r="R30" s="255" t="str">
        <f>IF(NOT(ISBLANK('Pricing CoverSheet'!$C$8)),'Pricing CoverSheet'!$C$8,"")</f>
        <v>Airport Company</v>
      </c>
      <c r="S30" s="255"/>
      <c r="T30" s="255"/>
      <c r="U30" s="255"/>
      <c r="V30" s="255"/>
      <c r="W30" s="255"/>
      <c r="X30" s="255"/>
      <c r="Y30" s="69"/>
      <c r="Z30" s="78"/>
      <c r="AA30"/>
      <c r="AB30"/>
      <c r="AC30"/>
      <c r="AD30"/>
      <c r="AE30"/>
      <c r="AF30"/>
    </row>
    <row r="31" spans="1:32" s="3" customFormat="1" ht="16.5" customHeight="1" x14ac:dyDescent="0.25">
      <c r="A31" s="29"/>
      <c r="B31" s="30"/>
      <c r="C31" s="30"/>
      <c r="D31" s="30"/>
      <c r="E31" s="30"/>
      <c r="F31" s="30"/>
      <c r="G31" s="11"/>
      <c r="H31" s="30"/>
      <c r="I31" s="11"/>
      <c r="J31" s="30"/>
      <c r="K31" s="11"/>
      <c r="L31" s="30"/>
      <c r="M31" s="11"/>
      <c r="N31" s="30"/>
      <c r="O31" s="11"/>
      <c r="P31" s="11"/>
      <c r="Q31" s="59" t="s">
        <v>73</v>
      </c>
      <c r="R31" s="254">
        <f>IF(ISNUMBER('Pricing CoverSheet'!$C$12),'Pricing CoverSheet'!$C$12,"")</f>
        <v>41364</v>
      </c>
      <c r="S31" s="254"/>
      <c r="T31" s="254"/>
      <c r="U31" s="254"/>
      <c r="V31" s="254"/>
      <c r="W31" s="254"/>
      <c r="X31" s="254"/>
      <c r="Y31" s="69"/>
      <c r="Z31" s="78"/>
      <c r="AA31"/>
      <c r="AB31"/>
      <c r="AC31"/>
      <c r="AD31"/>
      <c r="AE31"/>
      <c r="AF31"/>
    </row>
    <row r="32" spans="1:32" s="3" customFormat="1" ht="20.25" customHeight="1" x14ac:dyDescent="0.25">
      <c r="A32" s="63" t="s">
        <v>203</v>
      </c>
      <c r="B32" s="30"/>
      <c r="C32" s="10"/>
      <c r="D32" s="10"/>
      <c r="E32" s="10"/>
      <c r="F32" s="10"/>
      <c r="G32" s="10"/>
      <c r="H32" s="10"/>
      <c r="I32" s="10"/>
      <c r="J32" s="10"/>
      <c r="K32" s="10"/>
      <c r="L32" s="10"/>
      <c r="M32" s="10"/>
      <c r="N32" s="10"/>
      <c r="O32" s="10"/>
      <c r="P32" s="10"/>
      <c r="Q32" s="10"/>
      <c r="R32" s="10"/>
      <c r="S32" s="10"/>
      <c r="T32" s="10"/>
      <c r="U32" s="10"/>
      <c r="V32" s="10"/>
      <c r="W32" s="10"/>
      <c r="X32" s="10"/>
      <c r="Y32" s="68"/>
      <c r="Z32" s="78"/>
      <c r="AA32"/>
      <c r="AB32"/>
      <c r="AC32"/>
      <c r="AD32"/>
      <c r="AE32"/>
      <c r="AF32"/>
    </row>
    <row r="33" spans="1:32" s="3" customFormat="1" ht="12.75" customHeight="1" x14ac:dyDescent="0.2">
      <c r="A33" s="71" t="s">
        <v>87</v>
      </c>
      <c r="B33" s="12" t="s">
        <v>136</v>
      </c>
      <c r="C33" s="12"/>
      <c r="D33" s="30"/>
      <c r="E33" s="30"/>
      <c r="F33" s="30"/>
      <c r="G33" s="30"/>
      <c r="H33" s="30"/>
      <c r="I33" s="30"/>
      <c r="J33" s="30"/>
      <c r="K33" s="30"/>
      <c r="L33" s="30"/>
      <c r="M33" s="30"/>
      <c r="N33" s="30"/>
      <c r="O33" s="30"/>
      <c r="P33" s="30"/>
      <c r="Q33" s="30"/>
      <c r="R33" s="30"/>
      <c r="S33" s="30"/>
      <c r="T33" s="30"/>
      <c r="U33" s="30"/>
      <c r="V33" s="30"/>
      <c r="W33" s="30"/>
      <c r="X33" s="30"/>
      <c r="Y33" s="69"/>
      <c r="Z33" s="78"/>
      <c r="AA33"/>
      <c r="AB33"/>
      <c r="AC33"/>
      <c r="AD33"/>
      <c r="AE33"/>
      <c r="AF33"/>
    </row>
    <row r="34" spans="1:32" ht="24.95" customHeight="1" x14ac:dyDescent="0.25">
      <c r="A34" s="72">
        <f>ROW()</f>
        <v>34</v>
      </c>
      <c r="B34" s="64" t="s">
        <v>204</v>
      </c>
      <c r="C34" s="57"/>
      <c r="D34" s="14"/>
      <c r="E34" s="14"/>
      <c r="F34" s="14"/>
      <c r="G34" s="13"/>
      <c r="H34" s="14"/>
      <c r="I34" s="13"/>
      <c r="J34" s="14"/>
      <c r="K34" s="13"/>
      <c r="L34" s="14"/>
      <c r="M34" s="13"/>
      <c r="N34" s="14"/>
      <c r="O34" s="13"/>
      <c r="P34" s="14"/>
      <c r="Q34" s="13"/>
      <c r="R34" s="14"/>
      <c r="S34" s="13"/>
      <c r="T34" s="14"/>
      <c r="U34" s="13"/>
      <c r="V34" s="14"/>
      <c r="W34" s="13"/>
      <c r="X34" s="14"/>
      <c r="Y34" s="79"/>
      <c r="Z34" s="78"/>
    </row>
    <row r="35" spans="1:32" ht="50.1" customHeight="1" x14ac:dyDescent="0.2">
      <c r="A35" s="72">
        <f>ROW()</f>
        <v>35</v>
      </c>
      <c r="B35" s="13"/>
      <c r="C35" s="14"/>
      <c r="D35" s="56" t="s">
        <v>114</v>
      </c>
      <c r="E35" s="14"/>
      <c r="F35" s="24" t="s">
        <v>16</v>
      </c>
      <c r="G35" s="13"/>
      <c r="H35" s="24" t="s">
        <v>17</v>
      </c>
      <c r="I35" s="13"/>
      <c r="J35" s="24" t="s">
        <v>18</v>
      </c>
      <c r="K35" s="13"/>
      <c r="L35" s="24" t="s">
        <v>19</v>
      </c>
      <c r="M35" s="13"/>
      <c r="N35" s="24" t="s">
        <v>20</v>
      </c>
      <c r="O35" s="13"/>
      <c r="P35" s="24" t="s">
        <v>92</v>
      </c>
      <c r="Q35" s="13"/>
      <c r="R35" s="24" t="s">
        <v>93</v>
      </c>
      <c r="S35" s="13"/>
      <c r="T35" s="24" t="s">
        <v>94</v>
      </c>
      <c r="U35" s="13"/>
      <c r="V35" s="24" t="s">
        <v>95</v>
      </c>
      <c r="W35" s="13"/>
      <c r="X35" s="24" t="s">
        <v>96</v>
      </c>
      <c r="Y35" s="79"/>
      <c r="Z35" s="78"/>
    </row>
    <row r="36" spans="1:32" x14ac:dyDescent="0.2">
      <c r="A36" s="72">
        <f>ROW()</f>
        <v>36</v>
      </c>
      <c r="B36" s="13"/>
      <c r="C36" s="14"/>
      <c r="D36" s="56"/>
      <c r="E36" s="31" t="str">
        <f>IF(ISNUMBER('Pricing CoverSheet'!$C$12),"for year ended","")</f>
        <v>for year ended</v>
      </c>
      <c r="F36" s="32">
        <f>IF(ISNUMBER('Pricing CoverSheet'!$C$12),DATE(YEAR('Pricing CoverSheet'!$C$12),MONTH('Pricing CoverSheet'!$C$12),DAY('Pricing CoverSheet'!$C$12)),"")</f>
        <v>41364</v>
      </c>
      <c r="G36" s="13"/>
      <c r="H36" s="32">
        <f>IF(ISNUMBER('Pricing CoverSheet'!$C$12),DATE(YEAR('Pricing CoverSheet'!$C$12)+1,MONTH('Pricing CoverSheet'!$C$12),DAY('Pricing CoverSheet'!$C$12)),"")</f>
        <v>41729</v>
      </c>
      <c r="I36" s="13"/>
      <c r="J36" s="32">
        <f>IF(ISNUMBER('Pricing CoverSheet'!$C$12),DATE(YEAR('Pricing CoverSheet'!$C$12)+2,MONTH('Pricing CoverSheet'!$C$12),DAY('Pricing CoverSheet'!$C$12)),"")</f>
        <v>42094</v>
      </c>
      <c r="K36" s="13"/>
      <c r="L36" s="32">
        <f>IF(ISNUMBER('Pricing CoverSheet'!$C$12),DATE(YEAR('Pricing CoverSheet'!$C$12)+3,MONTH('Pricing CoverSheet'!$C$12),DAY('Pricing CoverSheet'!$C$12)),"")</f>
        <v>42460</v>
      </c>
      <c r="M36" s="13"/>
      <c r="N36" s="32">
        <f>IF(ISNUMBER('Pricing CoverSheet'!$C$12),DATE(YEAR('Pricing CoverSheet'!$C$12)+4,MONTH('Pricing CoverSheet'!$C$12),DAY('Pricing CoverSheet'!$C$12)),"")</f>
        <v>42825</v>
      </c>
      <c r="O36" s="13"/>
      <c r="P36" s="32">
        <f>IF(ISNUMBER('Pricing CoverSheet'!$C$12),DATE(YEAR('Pricing CoverSheet'!$C$12)+5,MONTH('Pricing CoverSheet'!$C$12),DAY('Pricing CoverSheet'!$C$12)),"")</f>
        <v>43190</v>
      </c>
      <c r="Q36" s="13"/>
      <c r="R36" s="32">
        <f>IF(ISNUMBER('Pricing CoverSheet'!$C$12),DATE(YEAR('Pricing CoverSheet'!$C$12)+6,MONTH('Pricing CoverSheet'!$C$12),DAY('Pricing CoverSheet'!$C$12)),"")</f>
        <v>43555</v>
      </c>
      <c r="S36" s="13"/>
      <c r="T36" s="32">
        <f>IF(ISNUMBER('Pricing CoverSheet'!$C$12),DATE(YEAR('Pricing CoverSheet'!$C$12)+7,MONTH('Pricing CoverSheet'!$C$12),DAY('Pricing CoverSheet'!$C$12)),"")</f>
        <v>43921</v>
      </c>
      <c r="U36" s="13"/>
      <c r="V36" s="32">
        <f>IF(ISNUMBER('Pricing CoverSheet'!$C$12),DATE(YEAR('Pricing CoverSheet'!$C$12)+8,MONTH('Pricing CoverSheet'!$C$12),DAY('Pricing CoverSheet'!$C$12)),"")</f>
        <v>44286</v>
      </c>
      <c r="W36" s="13"/>
      <c r="X36" s="32">
        <f>IF(ISNUMBER('Pricing CoverSheet'!$C$12),DATE(YEAR('Pricing CoverSheet'!$C$12)+9,MONTH('Pricing CoverSheet'!$C$12),DAY('Pricing CoverSheet'!$C$12)),"")</f>
        <v>44651</v>
      </c>
      <c r="Y36" s="79"/>
      <c r="Z36" s="78"/>
    </row>
    <row r="37" spans="1:32" ht="15" customHeight="1" x14ac:dyDescent="0.2">
      <c r="A37" s="72">
        <f>ROW()</f>
        <v>37</v>
      </c>
      <c r="B37" s="13"/>
      <c r="C37" s="292" t="s">
        <v>2</v>
      </c>
      <c r="D37" s="14" t="s">
        <v>7</v>
      </c>
      <c r="E37" s="14"/>
      <c r="F37" s="75"/>
      <c r="G37" s="13"/>
      <c r="H37" s="75"/>
      <c r="I37" s="13"/>
      <c r="J37" s="75"/>
      <c r="K37" s="13"/>
      <c r="L37" s="75"/>
      <c r="M37" s="13"/>
      <c r="N37" s="75"/>
      <c r="O37" s="13"/>
      <c r="P37" s="75"/>
      <c r="Q37" s="13"/>
      <c r="R37" s="75"/>
      <c r="S37" s="13"/>
      <c r="T37" s="75"/>
      <c r="U37" s="13"/>
      <c r="V37" s="75"/>
      <c r="W37" s="13"/>
      <c r="X37" s="75"/>
      <c r="Y37" s="79"/>
      <c r="Z37" s="78"/>
    </row>
    <row r="38" spans="1:32" ht="15" customHeight="1" x14ac:dyDescent="0.2">
      <c r="A38" s="72">
        <f>ROW()</f>
        <v>38</v>
      </c>
      <c r="B38" s="13"/>
      <c r="C38" s="292"/>
      <c r="D38" s="14" t="s">
        <v>8</v>
      </c>
      <c r="E38" s="14"/>
      <c r="F38" s="75"/>
      <c r="G38" s="13"/>
      <c r="H38" s="75"/>
      <c r="I38" s="13"/>
      <c r="J38" s="75"/>
      <c r="K38" s="13"/>
      <c r="L38" s="75"/>
      <c r="M38" s="13"/>
      <c r="N38" s="75"/>
      <c r="O38" s="13"/>
      <c r="P38" s="75"/>
      <c r="Q38" s="13"/>
      <c r="R38" s="75"/>
      <c r="S38" s="13"/>
      <c r="T38" s="75"/>
      <c r="U38" s="13"/>
      <c r="V38" s="75"/>
      <c r="W38" s="13"/>
      <c r="X38" s="75"/>
      <c r="Y38" s="79"/>
      <c r="Z38" s="78"/>
    </row>
    <row r="39" spans="1:32" x14ac:dyDescent="0.2">
      <c r="A39" s="72">
        <f>ROW()</f>
        <v>39</v>
      </c>
      <c r="B39" s="13"/>
      <c r="C39" s="292"/>
      <c r="D39" s="14"/>
      <c r="E39" s="14"/>
      <c r="F39" s="14"/>
      <c r="G39" s="13"/>
      <c r="H39" s="14"/>
      <c r="I39" s="13"/>
      <c r="J39" s="14"/>
      <c r="K39" s="13"/>
      <c r="L39" s="14"/>
      <c r="M39" s="13"/>
      <c r="N39" s="14"/>
      <c r="O39" s="13"/>
      <c r="P39" s="14"/>
      <c r="Q39" s="13"/>
      <c r="R39" s="14"/>
      <c r="S39" s="13"/>
      <c r="T39" s="14"/>
      <c r="U39" s="13"/>
      <c r="V39" s="14"/>
      <c r="W39" s="13"/>
      <c r="X39" s="14"/>
      <c r="Y39" s="79"/>
      <c r="Z39" s="78"/>
    </row>
    <row r="40" spans="1:32" ht="15" customHeight="1" x14ac:dyDescent="0.2">
      <c r="A40" s="72">
        <f>ROW()</f>
        <v>40</v>
      </c>
      <c r="B40" s="13"/>
      <c r="C40" s="292" t="s">
        <v>88</v>
      </c>
      <c r="D40" s="14" t="s">
        <v>32</v>
      </c>
      <c r="E40" s="14"/>
      <c r="F40" s="75"/>
      <c r="G40" s="13"/>
      <c r="H40" s="75"/>
      <c r="I40" s="13"/>
      <c r="J40" s="75"/>
      <c r="K40" s="13"/>
      <c r="L40" s="75"/>
      <c r="M40" s="13"/>
      <c r="N40" s="75"/>
      <c r="O40" s="13"/>
      <c r="P40" s="75"/>
      <c r="Q40" s="13"/>
      <c r="R40" s="75"/>
      <c r="S40" s="13"/>
      <c r="T40" s="75"/>
      <c r="U40" s="13"/>
      <c r="V40" s="75"/>
      <c r="W40" s="13"/>
      <c r="X40" s="75"/>
      <c r="Y40" s="79"/>
      <c r="Z40" s="78"/>
    </row>
    <row r="41" spans="1:32" ht="15" customHeight="1" x14ac:dyDescent="0.2">
      <c r="A41" s="72">
        <f>ROW()</f>
        <v>41</v>
      </c>
      <c r="B41" s="13"/>
      <c r="C41" s="292"/>
      <c r="D41" s="14" t="s">
        <v>0</v>
      </c>
      <c r="E41" s="14"/>
      <c r="F41" s="75"/>
      <c r="G41" s="13"/>
      <c r="H41" s="75"/>
      <c r="I41" s="13"/>
      <c r="J41" s="75"/>
      <c r="K41" s="13"/>
      <c r="L41" s="75"/>
      <c r="M41" s="13"/>
      <c r="N41" s="75"/>
      <c r="O41" s="13"/>
      <c r="P41" s="75"/>
      <c r="Q41" s="13"/>
      <c r="R41" s="75"/>
      <c r="S41" s="13"/>
      <c r="T41" s="75"/>
      <c r="U41" s="13"/>
      <c r="V41" s="75"/>
      <c r="W41" s="13"/>
      <c r="X41" s="75"/>
      <c r="Y41" s="79"/>
      <c r="Z41" s="78"/>
    </row>
    <row r="42" spans="1:32" ht="15" customHeight="1" thickBot="1" x14ac:dyDescent="0.25">
      <c r="A42" s="72">
        <f>ROW()</f>
        <v>42</v>
      </c>
      <c r="B42" s="13"/>
      <c r="C42" s="292"/>
      <c r="D42" s="14" t="s">
        <v>1</v>
      </c>
      <c r="E42" s="14"/>
      <c r="F42" s="75"/>
      <c r="G42" s="13"/>
      <c r="H42" s="75"/>
      <c r="I42" s="13"/>
      <c r="J42" s="75"/>
      <c r="K42" s="13"/>
      <c r="L42" s="75"/>
      <c r="M42" s="13"/>
      <c r="N42" s="75"/>
      <c r="O42" s="13"/>
      <c r="P42" s="75"/>
      <c r="Q42" s="13"/>
      <c r="R42" s="75"/>
      <c r="S42" s="13"/>
      <c r="T42" s="75"/>
      <c r="U42" s="13"/>
      <c r="V42" s="75"/>
      <c r="W42" s="13"/>
      <c r="X42" s="75"/>
      <c r="Y42" s="79"/>
      <c r="Z42" s="78"/>
    </row>
    <row r="43" spans="1:32" ht="15" customHeight="1" thickBot="1" x14ac:dyDescent="0.25">
      <c r="A43" s="72">
        <f>ROW()</f>
        <v>43</v>
      </c>
      <c r="B43" s="13"/>
      <c r="C43" s="292"/>
      <c r="D43" s="35" t="s">
        <v>42</v>
      </c>
      <c r="E43" s="35"/>
      <c r="F43" s="26">
        <f>SUM(F40:F42)</f>
        <v>0</v>
      </c>
      <c r="G43" s="13"/>
      <c r="H43" s="26">
        <f>SUM(H40:H42)</f>
        <v>0</v>
      </c>
      <c r="I43" s="13"/>
      <c r="J43" s="26">
        <f>SUM(J40:J42)</f>
        <v>0</v>
      </c>
      <c r="K43" s="13"/>
      <c r="L43" s="26">
        <f>SUM(L40:L42)</f>
        <v>0</v>
      </c>
      <c r="M43" s="13"/>
      <c r="N43" s="26">
        <f>SUM(N40:N42)</f>
        <v>0</v>
      </c>
      <c r="O43" s="13"/>
      <c r="P43" s="26">
        <f>SUM(P40:P42)</f>
        <v>0</v>
      </c>
      <c r="Q43" s="13"/>
      <c r="R43" s="26">
        <f>SUM(R40:R42)</f>
        <v>0</v>
      </c>
      <c r="S43" s="13"/>
      <c r="T43" s="26">
        <f>SUM(T40:T42)</f>
        <v>0</v>
      </c>
      <c r="U43" s="13"/>
      <c r="V43" s="26">
        <f>SUM(V40:V42)</f>
        <v>0</v>
      </c>
      <c r="W43" s="13"/>
      <c r="X43" s="26">
        <f>SUM(X40:X42)</f>
        <v>0</v>
      </c>
      <c r="Y43" s="79"/>
      <c r="Z43" s="78"/>
    </row>
    <row r="44" spans="1:32" x14ac:dyDescent="0.2">
      <c r="A44" s="72">
        <f>ROW()</f>
        <v>44</v>
      </c>
      <c r="B44" s="13"/>
      <c r="C44" s="39"/>
      <c r="D44" s="14"/>
      <c r="E44" s="14"/>
      <c r="F44" s="14"/>
      <c r="G44" s="13"/>
      <c r="H44" s="14"/>
      <c r="I44" s="13"/>
      <c r="J44" s="14"/>
      <c r="K44" s="13"/>
      <c r="L44" s="14"/>
      <c r="M44" s="13"/>
      <c r="N44" s="14"/>
      <c r="O44" s="13"/>
      <c r="P44" s="14"/>
      <c r="Q44" s="13"/>
      <c r="R44" s="14"/>
      <c r="S44" s="13"/>
      <c r="T44" s="14"/>
      <c r="U44" s="13"/>
      <c r="V44" s="14"/>
      <c r="W44" s="13"/>
      <c r="X44" s="14"/>
      <c r="Y44" s="79"/>
      <c r="Z44" s="78"/>
    </row>
    <row r="45" spans="1:32" ht="15" customHeight="1" x14ac:dyDescent="0.2">
      <c r="A45" s="72">
        <f>ROW()</f>
        <v>45</v>
      </c>
      <c r="B45" s="13"/>
      <c r="C45" s="292" t="s">
        <v>4</v>
      </c>
      <c r="D45" s="14" t="s">
        <v>32</v>
      </c>
      <c r="E45" s="14"/>
      <c r="F45" s="75"/>
      <c r="G45" s="13"/>
      <c r="H45" s="75"/>
      <c r="I45" s="13"/>
      <c r="J45" s="75"/>
      <c r="K45" s="13"/>
      <c r="L45" s="75"/>
      <c r="M45" s="13"/>
      <c r="N45" s="75"/>
      <c r="O45" s="13"/>
      <c r="P45" s="75"/>
      <c r="Q45" s="13"/>
      <c r="R45" s="75"/>
      <c r="S45" s="13"/>
      <c r="T45" s="75"/>
      <c r="U45" s="13"/>
      <c r="V45" s="75"/>
      <c r="W45" s="13"/>
      <c r="X45" s="75"/>
      <c r="Y45" s="79"/>
      <c r="Z45" s="78"/>
    </row>
    <row r="46" spans="1:32" ht="15" customHeight="1" x14ac:dyDescent="0.2">
      <c r="A46" s="72">
        <f>ROW()</f>
        <v>46</v>
      </c>
      <c r="B46" s="13"/>
      <c r="C46" s="292"/>
      <c r="D46" s="14" t="s">
        <v>0</v>
      </c>
      <c r="E46" s="14"/>
      <c r="F46" s="75"/>
      <c r="G46" s="13"/>
      <c r="H46" s="75"/>
      <c r="I46" s="13"/>
      <c r="J46" s="75"/>
      <c r="K46" s="13"/>
      <c r="L46" s="75"/>
      <c r="M46" s="13"/>
      <c r="N46" s="75"/>
      <c r="O46" s="13"/>
      <c r="P46" s="75"/>
      <c r="Q46" s="13"/>
      <c r="R46" s="75"/>
      <c r="S46" s="13"/>
      <c r="T46" s="75"/>
      <c r="U46" s="13"/>
      <c r="V46" s="75"/>
      <c r="W46" s="13"/>
      <c r="X46" s="75"/>
      <c r="Y46" s="79"/>
      <c r="Z46" s="78"/>
    </row>
    <row r="47" spans="1:32" ht="15" customHeight="1" thickBot="1" x14ac:dyDescent="0.25">
      <c r="A47" s="72">
        <f>ROW()</f>
        <v>47</v>
      </c>
      <c r="B47" s="13"/>
      <c r="C47" s="292"/>
      <c r="D47" s="14" t="s">
        <v>1</v>
      </c>
      <c r="E47" s="14"/>
      <c r="F47" s="75"/>
      <c r="G47" s="13"/>
      <c r="H47" s="75"/>
      <c r="I47" s="13"/>
      <c r="J47" s="75"/>
      <c r="K47" s="13"/>
      <c r="L47" s="75"/>
      <c r="M47" s="13"/>
      <c r="N47" s="75"/>
      <c r="O47" s="13"/>
      <c r="P47" s="75"/>
      <c r="Q47" s="13"/>
      <c r="R47" s="75"/>
      <c r="S47" s="13"/>
      <c r="T47" s="75"/>
      <c r="U47" s="13"/>
      <c r="V47" s="75"/>
      <c r="W47" s="13"/>
      <c r="X47" s="75"/>
      <c r="Y47" s="79"/>
      <c r="Z47" s="78"/>
    </row>
    <row r="48" spans="1:32" ht="15" customHeight="1" thickBot="1" x14ac:dyDescent="0.25">
      <c r="A48" s="72">
        <f>ROW()</f>
        <v>48</v>
      </c>
      <c r="B48" s="13"/>
      <c r="C48" s="292"/>
      <c r="D48" s="35" t="s">
        <v>42</v>
      </c>
      <c r="E48" s="35"/>
      <c r="F48" s="26">
        <f>SUM(F45:F47)</f>
        <v>0</v>
      </c>
      <c r="G48" s="13"/>
      <c r="H48" s="26">
        <f>SUM(H45:H47)</f>
        <v>0</v>
      </c>
      <c r="I48" s="13"/>
      <c r="J48" s="26">
        <f>SUM(J45:J47)</f>
        <v>0</v>
      </c>
      <c r="K48" s="13"/>
      <c r="L48" s="26">
        <f>SUM(L45:L47)</f>
        <v>0</v>
      </c>
      <c r="M48" s="13"/>
      <c r="N48" s="26">
        <f>SUM(N45:N47)</f>
        <v>0</v>
      </c>
      <c r="O48" s="13"/>
      <c r="P48" s="26">
        <f>SUM(P45:P47)</f>
        <v>0</v>
      </c>
      <c r="Q48" s="13"/>
      <c r="R48" s="26">
        <f>SUM(R45:R47)</f>
        <v>0</v>
      </c>
      <c r="S48" s="13"/>
      <c r="T48" s="26">
        <f>SUM(T45:T47)</f>
        <v>0</v>
      </c>
      <c r="U48" s="13"/>
      <c r="V48" s="26">
        <f>SUM(V45:V47)</f>
        <v>0</v>
      </c>
      <c r="W48" s="13"/>
      <c r="X48" s="26">
        <f>SUM(X45:X47)</f>
        <v>0</v>
      </c>
      <c r="Y48" s="79"/>
      <c r="Z48" s="78"/>
    </row>
    <row r="49" spans="1:32" x14ac:dyDescent="0.2">
      <c r="A49" s="72">
        <f>ROW()</f>
        <v>49</v>
      </c>
      <c r="B49" s="13"/>
      <c r="C49" s="39"/>
      <c r="D49" s="14"/>
      <c r="E49" s="14"/>
      <c r="F49" s="14"/>
      <c r="G49" s="13"/>
      <c r="H49" s="14"/>
      <c r="I49" s="13"/>
      <c r="J49" s="14"/>
      <c r="K49" s="13"/>
      <c r="L49" s="14"/>
      <c r="M49" s="13"/>
      <c r="N49" s="14"/>
      <c r="O49" s="13"/>
      <c r="P49" s="14"/>
      <c r="Q49" s="13"/>
      <c r="R49" s="14"/>
      <c r="S49" s="13"/>
      <c r="T49" s="14"/>
      <c r="U49" s="13"/>
      <c r="V49" s="14"/>
      <c r="W49" s="13"/>
      <c r="X49" s="14"/>
      <c r="Y49" s="79"/>
      <c r="Z49" s="78"/>
    </row>
    <row r="50" spans="1:32" ht="15" customHeight="1" x14ac:dyDescent="0.2">
      <c r="A50" s="72">
        <f>ROW()</f>
        <v>50</v>
      </c>
      <c r="B50" s="13"/>
      <c r="C50" s="292" t="s">
        <v>88</v>
      </c>
      <c r="D50" s="14" t="s">
        <v>5</v>
      </c>
      <c r="E50" s="14"/>
      <c r="F50" s="75"/>
      <c r="G50" s="13"/>
      <c r="H50" s="75"/>
      <c r="I50" s="13"/>
      <c r="J50" s="75"/>
      <c r="K50" s="13"/>
      <c r="L50" s="75"/>
      <c r="M50" s="13"/>
      <c r="N50" s="75"/>
      <c r="O50" s="13"/>
      <c r="P50" s="75"/>
      <c r="Q50" s="13"/>
      <c r="R50" s="75"/>
      <c r="S50" s="13"/>
      <c r="T50" s="75"/>
      <c r="U50" s="13"/>
      <c r="V50" s="75"/>
      <c r="W50" s="13"/>
      <c r="X50" s="75"/>
      <c r="Y50" s="79"/>
      <c r="Z50" s="78"/>
    </row>
    <row r="51" spans="1:32" ht="15" customHeight="1" x14ac:dyDescent="0.2">
      <c r="A51" s="72">
        <f>ROW()</f>
        <v>51</v>
      </c>
      <c r="B51" s="13"/>
      <c r="C51" s="292"/>
      <c r="D51" s="14" t="s">
        <v>6</v>
      </c>
      <c r="E51" s="14"/>
      <c r="F51" s="75"/>
      <c r="G51" s="13"/>
      <c r="H51" s="75"/>
      <c r="I51" s="13"/>
      <c r="J51" s="75"/>
      <c r="K51" s="13"/>
      <c r="L51" s="75"/>
      <c r="M51" s="13"/>
      <c r="N51" s="75"/>
      <c r="O51" s="13"/>
      <c r="P51" s="75"/>
      <c r="Q51" s="13"/>
      <c r="R51" s="75"/>
      <c r="S51" s="13"/>
      <c r="T51" s="75"/>
      <c r="U51" s="13"/>
      <c r="V51" s="75"/>
      <c r="W51" s="13"/>
      <c r="X51" s="75"/>
      <c r="Y51" s="79"/>
      <c r="Z51" s="78"/>
    </row>
    <row r="52" spans="1:32" ht="15" customHeight="1" x14ac:dyDescent="0.2">
      <c r="A52" s="72">
        <f>ROW()</f>
        <v>52</v>
      </c>
      <c r="B52" s="13"/>
      <c r="C52" s="292"/>
      <c r="D52" s="14" t="s">
        <v>3</v>
      </c>
      <c r="E52" s="14"/>
      <c r="F52" s="75"/>
      <c r="G52" s="13"/>
      <c r="H52" s="75"/>
      <c r="I52" s="13"/>
      <c r="J52" s="75"/>
      <c r="K52" s="13"/>
      <c r="L52" s="75"/>
      <c r="M52" s="13"/>
      <c r="N52" s="75"/>
      <c r="O52" s="13"/>
      <c r="P52" s="75"/>
      <c r="Q52" s="13"/>
      <c r="R52" s="75"/>
      <c r="S52" s="13"/>
      <c r="T52" s="75"/>
      <c r="U52" s="13"/>
      <c r="V52" s="75"/>
      <c r="W52" s="13"/>
      <c r="X52" s="75"/>
      <c r="Y52" s="79"/>
      <c r="Z52" s="78"/>
    </row>
    <row r="53" spans="1:32" x14ac:dyDescent="0.2">
      <c r="A53" s="72">
        <f>ROW()</f>
        <v>53</v>
      </c>
      <c r="B53" s="13"/>
      <c r="C53" s="39"/>
      <c r="D53" s="14"/>
      <c r="E53" s="14"/>
      <c r="F53" s="14"/>
      <c r="G53" s="13"/>
      <c r="H53" s="14"/>
      <c r="I53" s="13"/>
      <c r="J53" s="14"/>
      <c r="K53" s="13"/>
      <c r="L53" s="14"/>
      <c r="M53" s="13"/>
      <c r="N53" s="14"/>
      <c r="O53" s="13"/>
      <c r="P53" s="14"/>
      <c r="Q53" s="13"/>
      <c r="R53" s="14"/>
      <c r="S53" s="13"/>
      <c r="T53" s="14"/>
      <c r="U53" s="13"/>
      <c r="V53" s="14"/>
      <c r="W53" s="13"/>
      <c r="X53" s="14"/>
      <c r="Y53" s="79"/>
      <c r="Z53" s="78"/>
    </row>
    <row r="54" spans="1:32" ht="15" customHeight="1" x14ac:dyDescent="0.2">
      <c r="A54" s="72">
        <f>ROW()</f>
        <v>54</v>
      </c>
      <c r="B54" s="13"/>
      <c r="C54" s="292" t="s">
        <v>4</v>
      </c>
      <c r="D54" s="14" t="s">
        <v>5</v>
      </c>
      <c r="E54" s="14"/>
      <c r="F54" s="75"/>
      <c r="G54" s="13"/>
      <c r="H54" s="75"/>
      <c r="I54" s="13"/>
      <c r="J54" s="75"/>
      <c r="K54" s="13"/>
      <c r="L54" s="75"/>
      <c r="M54" s="13"/>
      <c r="N54" s="75"/>
      <c r="O54" s="13"/>
      <c r="P54" s="75"/>
      <c r="Q54" s="13"/>
      <c r="R54" s="75"/>
      <c r="S54" s="13"/>
      <c r="T54" s="75"/>
      <c r="U54" s="13"/>
      <c r="V54" s="75"/>
      <c r="W54" s="13"/>
      <c r="X54" s="75"/>
      <c r="Y54" s="79"/>
      <c r="Z54" s="78"/>
    </row>
    <row r="55" spans="1:32" ht="15" customHeight="1" x14ac:dyDescent="0.2">
      <c r="A55" s="72">
        <f>ROW()</f>
        <v>55</v>
      </c>
      <c r="B55" s="13"/>
      <c r="C55" s="292"/>
      <c r="D55" s="14" t="s">
        <v>6</v>
      </c>
      <c r="E55" s="14"/>
      <c r="F55" s="75"/>
      <c r="G55" s="13"/>
      <c r="H55" s="75"/>
      <c r="I55" s="13"/>
      <c r="J55" s="75"/>
      <c r="K55" s="13"/>
      <c r="L55" s="75"/>
      <c r="M55" s="13"/>
      <c r="N55" s="75"/>
      <c r="O55" s="13"/>
      <c r="P55" s="75"/>
      <c r="Q55" s="13"/>
      <c r="R55" s="75"/>
      <c r="S55" s="13"/>
      <c r="T55" s="75"/>
      <c r="U55" s="13"/>
      <c r="V55" s="75"/>
      <c r="W55" s="13"/>
      <c r="X55" s="75"/>
      <c r="Y55" s="79"/>
      <c r="Z55" s="78"/>
    </row>
    <row r="56" spans="1:32" ht="15" customHeight="1" x14ac:dyDescent="0.2">
      <c r="A56" s="72">
        <f>ROW()</f>
        <v>56</v>
      </c>
      <c r="B56" s="13"/>
      <c r="C56" s="292"/>
      <c r="D56" s="14" t="s">
        <v>3</v>
      </c>
      <c r="E56" s="14"/>
      <c r="F56" s="76"/>
      <c r="G56" s="13"/>
      <c r="H56" s="76"/>
      <c r="I56" s="13"/>
      <c r="J56" s="76"/>
      <c r="K56" s="13"/>
      <c r="L56" s="76"/>
      <c r="M56" s="13"/>
      <c r="N56" s="76"/>
      <c r="O56" s="13"/>
      <c r="P56" s="76"/>
      <c r="Q56" s="13"/>
      <c r="R56" s="76"/>
      <c r="S56" s="13"/>
      <c r="T56" s="76"/>
      <c r="U56" s="13"/>
      <c r="V56" s="76"/>
      <c r="W56" s="13"/>
      <c r="X56" s="76"/>
      <c r="Y56" s="79"/>
      <c r="Z56" s="78"/>
    </row>
    <row r="57" spans="1:32" s="5" customFormat="1" ht="30" customHeight="1" x14ac:dyDescent="0.2">
      <c r="A57" s="72">
        <f>ROW()</f>
        <v>57</v>
      </c>
      <c r="B57" s="13"/>
      <c r="C57" s="58" t="s">
        <v>33</v>
      </c>
      <c r="D57" s="40"/>
      <c r="E57" s="40"/>
      <c r="F57" s="41"/>
      <c r="G57" s="40"/>
      <c r="H57" s="41"/>
      <c r="I57" s="40"/>
      <c r="J57" s="41"/>
      <c r="K57" s="40"/>
      <c r="L57" s="41"/>
      <c r="M57" s="40"/>
      <c r="N57" s="41"/>
      <c r="O57" s="40"/>
      <c r="P57" s="41"/>
      <c r="Q57" s="40"/>
      <c r="R57" s="41"/>
      <c r="S57" s="40"/>
      <c r="T57" s="41"/>
      <c r="U57" s="40"/>
      <c r="V57" s="41"/>
      <c r="W57" s="40"/>
      <c r="X57" s="41"/>
      <c r="Y57" s="81"/>
      <c r="Z57" s="78"/>
      <c r="AA57"/>
      <c r="AB57"/>
      <c r="AC57"/>
      <c r="AD57"/>
      <c r="AE57"/>
      <c r="AF57"/>
    </row>
    <row r="58" spans="1:32" s="3" customFormat="1" ht="15" customHeight="1" x14ac:dyDescent="0.2">
      <c r="A58" s="72">
        <f>ROW()</f>
        <v>58</v>
      </c>
      <c r="B58" s="13"/>
      <c r="C58" s="294"/>
      <c r="D58" s="294"/>
      <c r="E58" s="294"/>
      <c r="F58" s="294"/>
      <c r="G58" s="294"/>
      <c r="H58" s="294"/>
      <c r="I58" s="294"/>
      <c r="J58" s="294"/>
      <c r="K58" s="294"/>
      <c r="L58" s="294"/>
      <c r="M58" s="294"/>
      <c r="N58" s="294"/>
      <c r="O58" s="294"/>
      <c r="P58" s="294"/>
      <c r="Q58" s="294"/>
      <c r="R58" s="294"/>
      <c r="S58" s="294"/>
      <c r="T58" s="294"/>
      <c r="U58" s="294"/>
      <c r="V58" s="294"/>
      <c r="W58" s="294"/>
      <c r="X58" s="294"/>
      <c r="Y58" s="82"/>
      <c r="Z58" s="78"/>
      <c r="AA58"/>
      <c r="AB58"/>
      <c r="AC58"/>
      <c r="AD58"/>
      <c r="AE58"/>
      <c r="AF58"/>
    </row>
    <row r="59" spans="1:32" s="3" customFormat="1" ht="15" customHeight="1" x14ac:dyDescent="0.2">
      <c r="A59" s="72">
        <f>ROW()</f>
        <v>59</v>
      </c>
      <c r="B59" s="13"/>
      <c r="C59" s="294"/>
      <c r="D59" s="294"/>
      <c r="E59" s="294"/>
      <c r="F59" s="294"/>
      <c r="G59" s="294"/>
      <c r="H59" s="294"/>
      <c r="I59" s="294"/>
      <c r="J59" s="294"/>
      <c r="K59" s="294"/>
      <c r="L59" s="294"/>
      <c r="M59" s="294"/>
      <c r="N59" s="294"/>
      <c r="O59" s="294"/>
      <c r="P59" s="294"/>
      <c r="Q59" s="294"/>
      <c r="R59" s="294"/>
      <c r="S59" s="294"/>
      <c r="T59" s="294"/>
      <c r="U59" s="294"/>
      <c r="V59" s="294"/>
      <c r="W59" s="294"/>
      <c r="X59" s="294"/>
      <c r="Y59" s="82"/>
      <c r="Z59" s="78"/>
      <c r="AA59"/>
      <c r="AB59"/>
      <c r="AC59"/>
      <c r="AD59"/>
      <c r="AE59"/>
      <c r="AF59"/>
    </row>
    <row r="60" spans="1:32" s="3" customFormat="1" ht="15" customHeight="1" x14ac:dyDescent="0.2">
      <c r="A60" s="72">
        <f>ROW()</f>
        <v>60</v>
      </c>
      <c r="B60" s="13"/>
      <c r="C60" s="294"/>
      <c r="D60" s="294"/>
      <c r="E60" s="294"/>
      <c r="F60" s="294"/>
      <c r="G60" s="294"/>
      <c r="H60" s="294"/>
      <c r="I60" s="294"/>
      <c r="J60" s="294"/>
      <c r="K60" s="294"/>
      <c r="L60" s="294"/>
      <c r="M60" s="294"/>
      <c r="N60" s="294"/>
      <c r="O60" s="294"/>
      <c r="P60" s="294"/>
      <c r="Q60" s="294"/>
      <c r="R60" s="294"/>
      <c r="S60" s="294"/>
      <c r="T60" s="294"/>
      <c r="U60" s="294"/>
      <c r="V60" s="294"/>
      <c r="W60" s="294"/>
      <c r="X60" s="294"/>
      <c r="Y60" s="82"/>
      <c r="Z60" s="78"/>
      <c r="AA60"/>
      <c r="AB60"/>
      <c r="AC60"/>
      <c r="AD60"/>
      <c r="AE60"/>
      <c r="AF60"/>
    </row>
    <row r="61" spans="1:32" s="3" customFormat="1" ht="15" customHeight="1" x14ac:dyDescent="0.2">
      <c r="A61" s="72">
        <f>ROW()</f>
        <v>61</v>
      </c>
      <c r="B61" s="13"/>
      <c r="C61" s="294"/>
      <c r="D61" s="294"/>
      <c r="E61" s="294"/>
      <c r="F61" s="294"/>
      <c r="G61" s="294"/>
      <c r="H61" s="294"/>
      <c r="I61" s="294"/>
      <c r="J61" s="294"/>
      <c r="K61" s="294"/>
      <c r="L61" s="294"/>
      <c r="M61" s="294"/>
      <c r="N61" s="294"/>
      <c r="O61" s="294"/>
      <c r="P61" s="294"/>
      <c r="Q61" s="294"/>
      <c r="R61" s="294"/>
      <c r="S61" s="294"/>
      <c r="T61" s="294"/>
      <c r="U61" s="294"/>
      <c r="V61" s="294"/>
      <c r="W61" s="294"/>
      <c r="X61" s="294"/>
      <c r="Y61" s="82"/>
      <c r="Z61" s="78"/>
      <c r="AA61"/>
      <c r="AB61"/>
      <c r="AC61"/>
      <c r="AD61"/>
      <c r="AE61"/>
      <c r="AF61"/>
    </row>
    <row r="62" spans="1:32" s="3" customFormat="1" ht="15" customHeight="1" x14ac:dyDescent="0.2">
      <c r="A62" s="72">
        <f>ROW()</f>
        <v>62</v>
      </c>
      <c r="B62" s="13"/>
      <c r="C62" s="294"/>
      <c r="D62" s="294"/>
      <c r="E62" s="294"/>
      <c r="F62" s="294"/>
      <c r="G62" s="294"/>
      <c r="H62" s="294"/>
      <c r="I62" s="294"/>
      <c r="J62" s="294"/>
      <c r="K62" s="294"/>
      <c r="L62" s="294"/>
      <c r="M62" s="294"/>
      <c r="N62" s="294"/>
      <c r="O62" s="294"/>
      <c r="P62" s="294"/>
      <c r="Q62" s="294"/>
      <c r="R62" s="294"/>
      <c r="S62" s="294"/>
      <c r="T62" s="294"/>
      <c r="U62" s="294"/>
      <c r="V62" s="294"/>
      <c r="W62" s="294"/>
      <c r="X62" s="294"/>
      <c r="Y62" s="82"/>
      <c r="Z62" s="78"/>
      <c r="AA62"/>
      <c r="AB62"/>
      <c r="AC62"/>
      <c r="AD62"/>
      <c r="AE62"/>
      <c r="AF62"/>
    </row>
    <row r="63" spans="1:32" ht="15" customHeight="1" x14ac:dyDescent="0.2">
      <c r="A63" s="72">
        <f>ROW()</f>
        <v>63</v>
      </c>
      <c r="B63" s="13"/>
      <c r="C63" s="294"/>
      <c r="D63" s="294"/>
      <c r="E63" s="294"/>
      <c r="F63" s="294"/>
      <c r="G63" s="294"/>
      <c r="H63" s="294"/>
      <c r="I63" s="294"/>
      <c r="J63" s="294"/>
      <c r="K63" s="294"/>
      <c r="L63" s="294"/>
      <c r="M63" s="294"/>
      <c r="N63" s="294"/>
      <c r="O63" s="294"/>
      <c r="P63" s="294"/>
      <c r="Q63" s="294"/>
      <c r="R63" s="294"/>
      <c r="S63" s="294"/>
      <c r="T63" s="294"/>
      <c r="U63" s="294"/>
      <c r="V63" s="294"/>
      <c r="W63" s="294"/>
      <c r="X63" s="294"/>
      <c r="Y63" s="82"/>
      <c r="Z63" s="78"/>
    </row>
    <row r="64" spans="1:32" ht="15" customHeight="1" x14ac:dyDescent="0.2">
      <c r="A64" s="72">
        <f>ROW()</f>
        <v>64</v>
      </c>
      <c r="B64" s="13"/>
      <c r="C64" s="294"/>
      <c r="D64" s="294"/>
      <c r="E64" s="294"/>
      <c r="F64" s="294"/>
      <c r="G64" s="294"/>
      <c r="H64" s="294"/>
      <c r="I64" s="294"/>
      <c r="J64" s="294"/>
      <c r="K64" s="294"/>
      <c r="L64" s="294"/>
      <c r="M64" s="294"/>
      <c r="N64" s="294"/>
      <c r="O64" s="294"/>
      <c r="P64" s="294"/>
      <c r="Q64" s="294"/>
      <c r="R64" s="294"/>
      <c r="S64" s="294"/>
      <c r="T64" s="294"/>
      <c r="U64" s="294"/>
      <c r="V64" s="294"/>
      <c r="W64" s="294"/>
      <c r="X64" s="294"/>
      <c r="Y64" s="82"/>
      <c r="Z64" s="78"/>
    </row>
    <row r="65" spans="1:26" ht="15" customHeight="1" x14ac:dyDescent="0.2">
      <c r="A65" s="72">
        <f>ROW()</f>
        <v>65</v>
      </c>
      <c r="B65" s="13"/>
      <c r="C65" s="294"/>
      <c r="D65" s="294"/>
      <c r="E65" s="294"/>
      <c r="F65" s="294"/>
      <c r="G65" s="294"/>
      <c r="H65" s="294"/>
      <c r="I65" s="294"/>
      <c r="J65" s="294"/>
      <c r="K65" s="294"/>
      <c r="L65" s="294"/>
      <c r="M65" s="294"/>
      <c r="N65" s="294"/>
      <c r="O65" s="294"/>
      <c r="P65" s="294"/>
      <c r="Q65" s="294"/>
      <c r="R65" s="294"/>
      <c r="S65" s="294"/>
      <c r="T65" s="294"/>
      <c r="U65" s="294"/>
      <c r="V65" s="294"/>
      <c r="W65" s="294"/>
      <c r="X65" s="294"/>
      <c r="Y65" s="82"/>
      <c r="Z65" s="78"/>
    </row>
    <row r="66" spans="1:26" ht="15" customHeight="1" x14ac:dyDescent="0.2">
      <c r="A66" s="72">
        <f>ROW()</f>
        <v>66</v>
      </c>
      <c r="B66" s="13"/>
      <c r="C66" s="294"/>
      <c r="D66" s="294"/>
      <c r="E66" s="294"/>
      <c r="F66" s="294"/>
      <c r="G66" s="294"/>
      <c r="H66" s="294"/>
      <c r="I66" s="294"/>
      <c r="J66" s="294"/>
      <c r="K66" s="294"/>
      <c r="L66" s="294"/>
      <c r="M66" s="294"/>
      <c r="N66" s="294"/>
      <c r="O66" s="294"/>
      <c r="P66" s="294"/>
      <c r="Q66" s="294"/>
      <c r="R66" s="294"/>
      <c r="S66" s="294"/>
      <c r="T66" s="294"/>
      <c r="U66" s="294"/>
      <c r="V66" s="294"/>
      <c r="W66" s="294"/>
      <c r="X66" s="294"/>
      <c r="Y66" s="82"/>
      <c r="Z66" s="78"/>
    </row>
    <row r="67" spans="1:26" ht="15" customHeight="1" x14ac:dyDescent="0.2">
      <c r="A67" s="72">
        <f>ROW()</f>
        <v>67</v>
      </c>
      <c r="B67" s="13"/>
      <c r="C67" s="294"/>
      <c r="D67" s="294"/>
      <c r="E67" s="294"/>
      <c r="F67" s="294"/>
      <c r="G67" s="294"/>
      <c r="H67" s="294"/>
      <c r="I67" s="294"/>
      <c r="J67" s="294"/>
      <c r="K67" s="294"/>
      <c r="L67" s="294"/>
      <c r="M67" s="294"/>
      <c r="N67" s="294"/>
      <c r="O67" s="294"/>
      <c r="P67" s="294"/>
      <c r="Q67" s="294"/>
      <c r="R67" s="294"/>
      <c r="S67" s="294"/>
      <c r="T67" s="294"/>
      <c r="U67" s="294"/>
      <c r="V67" s="294"/>
      <c r="W67" s="294"/>
      <c r="X67" s="294"/>
      <c r="Y67" s="82"/>
      <c r="Z67" s="78"/>
    </row>
    <row r="68" spans="1:26" ht="15" customHeight="1" x14ac:dyDescent="0.2">
      <c r="A68" s="72">
        <f>ROW()</f>
        <v>68</v>
      </c>
      <c r="B68" s="13"/>
      <c r="C68" s="294"/>
      <c r="D68" s="294"/>
      <c r="E68" s="294"/>
      <c r="F68" s="294"/>
      <c r="G68" s="294"/>
      <c r="H68" s="294"/>
      <c r="I68" s="294"/>
      <c r="J68" s="294"/>
      <c r="K68" s="294"/>
      <c r="L68" s="294"/>
      <c r="M68" s="294"/>
      <c r="N68" s="294"/>
      <c r="O68" s="294"/>
      <c r="P68" s="294"/>
      <c r="Q68" s="294"/>
      <c r="R68" s="294"/>
      <c r="S68" s="294"/>
      <c r="T68" s="294"/>
      <c r="U68" s="294"/>
      <c r="V68" s="294"/>
      <c r="W68" s="294"/>
      <c r="X68" s="294"/>
      <c r="Y68" s="82"/>
      <c r="Z68" s="78"/>
    </row>
    <row r="69" spans="1:26" ht="15" customHeight="1" x14ac:dyDescent="0.2">
      <c r="A69" s="72">
        <f>ROW()</f>
        <v>69</v>
      </c>
      <c r="B69" s="13"/>
      <c r="C69" s="294"/>
      <c r="D69" s="294"/>
      <c r="E69" s="294"/>
      <c r="F69" s="294"/>
      <c r="G69" s="294"/>
      <c r="H69" s="294"/>
      <c r="I69" s="294"/>
      <c r="J69" s="294"/>
      <c r="K69" s="294"/>
      <c r="L69" s="294"/>
      <c r="M69" s="294"/>
      <c r="N69" s="294"/>
      <c r="O69" s="294"/>
      <c r="P69" s="294"/>
      <c r="Q69" s="294"/>
      <c r="R69" s="294"/>
      <c r="S69" s="294"/>
      <c r="T69" s="294"/>
      <c r="U69" s="294"/>
      <c r="V69" s="294"/>
      <c r="W69" s="294"/>
      <c r="X69" s="294"/>
      <c r="Y69" s="82"/>
      <c r="Z69" s="78"/>
    </row>
    <row r="70" spans="1:26" ht="15" customHeight="1" x14ac:dyDescent="0.2">
      <c r="A70" s="72">
        <f>ROW()</f>
        <v>70</v>
      </c>
      <c r="B70" s="13"/>
      <c r="C70" s="294"/>
      <c r="D70" s="294"/>
      <c r="E70" s="294"/>
      <c r="F70" s="294"/>
      <c r="G70" s="294"/>
      <c r="H70" s="294"/>
      <c r="I70" s="294"/>
      <c r="J70" s="294"/>
      <c r="K70" s="294"/>
      <c r="L70" s="294"/>
      <c r="M70" s="294"/>
      <c r="N70" s="294"/>
      <c r="O70" s="294"/>
      <c r="P70" s="294"/>
      <c r="Q70" s="294"/>
      <c r="R70" s="294"/>
      <c r="S70" s="294"/>
      <c r="T70" s="294"/>
      <c r="U70" s="294"/>
      <c r="V70" s="294"/>
      <c r="W70" s="294"/>
      <c r="X70" s="294"/>
      <c r="Y70" s="82"/>
      <c r="Z70" s="78"/>
    </row>
    <row r="71" spans="1:26" ht="15" customHeight="1" x14ac:dyDescent="0.2">
      <c r="A71" s="72">
        <f>ROW()</f>
        <v>71</v>
      </c>
      <c r="B71" s="13"/>
      <c r="C71" s="294"/>
      <c r="D71" s="294"/>
      <c r="E71" s="294"/>
      <c r="F71" s="294"/>
      <c r="G71" s="294"/>
      <c r="H71" s="294"/>
      <c r="I71" s="294"/>
      <c r="J71" s="294"/>
      <c r="K71" s="294"/>
      <c r="L71" s="294"/>
      <c r="M71" s="294"/>
      <c r="N71" s="294"/>
      <c r="O71" s="294"/>
      <c r="P71" s="294"/>
      <c r="Q71" s="294"/>
      <c r="R71" s="294"/>
      <c r="S71" s="294"/>
      <c r="T71" s="294"/>
      <c r="U71" s="294"/>
      <c r="V71" s="294"/>
      <c r="W71" s="294"/>
      <c r="X71" s="294"/>
      <c r="Y71" s="82"/>
      <c r="Z71" s="78"/>
    </row>
    <row r="72" spans="1:26" ht="12.75" customHeight="1" x14ac:dyDescent="0.2">
      <c r="A72" s="73">
        <f>ROW()</f>
        <v>72</v>
      </c>
      <c r="B72" s="22"/>
      <c r="C72" s="42"/>
      <c r="D72" s="42"/>
      <c r="E72" s="42"/>
      <c r="F72" s="42"/>
      <c r="G72" s="42"/>
      <c r="H72" s="42"/>
      <c r="I72" s="42"/>
      <c r="J72" s="42"/>
      <c r="K72" s="42"/>
      <c r="L72" s="42"/>
      <c r="M72" s="42"/>
      <c r="N72" s="42"/>
      <c r="O72" s="42"/>
      <c r="P72" s="42"/>
      <c r="Q72" s="42"/>
      <c r="R72" s="42"/>
      <c r="S72" s="42"/>
      <c r="T72" s="42"/>
      <c r="U72" s="42"/>
      <c r="V72" s="42"/>
      <c r="W72" s="42"/>
      <c r="X72" s="42"/>
      <c r="Y72" s="80" t="s">
        <v>236</v>
      </c>
      <c r="Z72" s="78"/>
    </row>
    <row r="75" spans="1:26" ht="15" customHeight="1" x14ac:dyDescent="0.2"/>
    <row r="76" spans="1:26" ht="15" customHeight="1" x14ac:dyDescent="0.2"/>
    <row r="77" spans="1:26" ht="15" customHeight="1" x14ac:dyDescent="0.2"/>
    <row r="78" spans="1:26" ht="15" customHeight="1" x14ac:dyDescent="0.2"/>
    <row r="79" spans="1:26" ht="15" customHeight="1" x14ac:dyDescent="0.2"/>
    <row r="80" spans="1:26" ht="15" customHeight="1" x14ac:dyDescent="0.2"/>
    <row r="84" ht="15" customHeight="1" x14ac:dyDescent="0.2"/>
    <row r="86" ht="15" customHeight="1" x14ac:dyDescent="0.2"/>
    <row r="87" ht="15" customHeight="1" x14ac:dyDescent="0.2"/>
    <row r="90" ht="18.75" customHeight="1" x14ac:dyDescent="0.2"/>
    <row r="92" ht="18.75" customHeight="1" x14ac:dyDescent="0.2"/>
  </sheetData>
  <sheetProtection formatColumns="0" formatRows="0"/>
  <mergeCells count="17">
    <mergeCell ref="C50:C52"/>
    <mergeCell ref="C45:C48"/>
    <mergeCell ref="C40:C43"/>
    <mergeCell ref="C58:X71"/>
    <mergeCell ref="R31:X31"/>
    <mergeCell ref="C37:C39"/>
    <mergeCell ref="C54:C56"/>
    <mergeCell ref="R2:X2"/>
    <mergeCell ref="R3:X3"/>
    <mergeCell ref="C9:C15"/>
    <mergeCell ref="D9:D11"/>
    <mergeCell ref="D13:D15"/>
    <mergeCell ref="R30:X30"/>
    <mergeCell ref="D17:D19"/>
    <mergeCell ref="D21:D23"/>
    <mergeCell ref="C17:C23"/>
    <mergeCell ref="C24:C25"/>
  </mergeCells>
  <phoneticPr fontId="1" type="noConversion"/>
  <dataValidations count="3">
    <dataValidation type="whole" operator="greaterThanOrEqual" allowBlank="1" showInputMessage="1" showErrorMessage="1" errorTitle="Passenger numbers" error="Whole numbers larger than or equal to 0 are accepted" promptTitle="Passenger numbers" sqref="F9:F11 H9:H11 J9:J11 L9:L11 N9:N11 P9:P11 R9:R11 T9:T11 V9:V11 X9:X11 F13:F15 H13:H15 J13:J15 L13:L15 N13:N15 P13:P15 R13:R15 T13:T15 V13:V15 X13:X15 F17:F18 H17:H18 J17:J18 L17:L18 N17:N18 P17:P18 R17:R18 T17:T18 V17:V18 X17:X18 F21:F22 H21:H22 J21:J22 L21:L22 N21:N22 P21:P22 R21:R22 T21:T22 V21:V22 X21:X22 F25 H25 J25 L25 N25 P25 R25 T25 V25 X25">
      <formula1>0</formula1>
    </dataValidation>
    <dataValidation type="whole" operator="greaterThanOrEqual" allowBlank="1" showInputMessage="1" showErrorMessage="1" errorTitle="Landings during year" error="Whole numbers larger than or equal to 0 are accepted" promptTitle="Landings during year" sqref="F40:F42 H40:H42 J40:J42 L40:L42 N40:N42 P40:P42 R40:R42 T40:T42 V40:V42 X40:X42 F45:F47 H45:H47 J45:J47 L45:L47 N45:N47 P45:P47 R45:R47 T45:T47 V45:V47 X45:X47 F50:F52 H50:H52 J50:J52 L50:L52 N50:N52 P50:P52 R50:R52 T50:T52 V50:V52 X50:X52 F54:F56 H54:H56 J54:J56 L54:L56 N54:N56 P54:P56 R54:R56 T54:T56 V54:V56 X54:X56">
      <formula1>0</formula1>
    </dataValidation>
    <dataValidation type="decimal" operator="greaterThanOrEqual" allowBlank="1" showInputMessage="1" showErrorMessage="1" errorTitle="Movements during busy period" error="Values larger than or equal to 0 are accepted" promptTitle="Movements during busy period" sqref="F37:F38 H37:H38 J37:J38 L37:L38 N37:N38 P37:P38 R37:R38 T37:T38 V37:V38 X37:X38">
      <formula1>0</formula1>
    </dataValidation>
  </dataValidations>
  <pageMargins left="0.74803149606299213" right="0.74803149606299213" top="0.98425196850393704" bottom="0.98425196850393704" header="0.51181102362204722" footer="0.51181102362204722"/>
  <pageSetup paperSize="9" scale="63" fitToHeight="10" orientation="landscape" r:id="rId1"/>
  <headerFooter alignWithMargins="0">
    <oddHeader>&amp;CCommerce Commission Information Disclosure Template</oddHeader>
    <oddFooter>&amp;C&amp;F&amp;R&amp;A</oddFooter>
  </headerFooter>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PresentationFormat/>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Pricing CoverSheet</vt:lpstr>
      <vt:lpstr>TOC</vt:lpstr>
      <vt:lpstr>Guidelines</vt:lpstr>
      <vt:lpstr>S18.Total revenue requirement</vt:lpstr>
      <vt:lpstr>S19 Pricing Asset Revenue</vt:lpstr>
      <vt:lpstr>S20.Demand Forecast</vt:lpstr>
      <vt:lpstr>Guidelines!Print_Area</vt:lpstr>
      <vt:lpstr>'Pricing CoverSheet'!Print_Area</vt:lpstr>
      <vt:lpstr>'S18.Total revenue requirement'!Print_Area</vt:lpstr>
      <vt:lpstr>'S19 Pricing Asset Revenue'!Print_Area</vt:lpstr>
      <vt:lpstr>'S20.Demand Forecast'!Print_Area</vt:lpstr>
      <vt:lpstr>TOC!Print_Area</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stephanied</cp:lastModifiedBy>
  <cp:revision/>
  <cp:lastPrinted>2016-07-31T22:48:13Z</cp:lastPrinted>
  <dcterms:created xsi:type="dcterms:W3CDTF">2010-01-15T02:39:26Z</dcterms:created>
  <dcterms:modified xsi:type="dcterms:W3CDTF">2016-08-18T23:52:45Z</dcterms:modified>
  <cp:category/>
  <cp:contentStatus/>
  <dc:language/>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CDocsNumber">
    <vt:lpwstr>3135367</vt:lpwstr>
  </property>
  <property fmtid="{D5CDD505-2E9C-101B-9397-08002B2CF9AE}" pid="3" name="PCDocsLibrary">
    <vt:lpwstr> </vt:lpwstr>
  </property>
  <property fmtid="{D5CDD505-2E9C-101B-9397-08002B2CF9AE}" pid="4" name="PCDocsVersion">
    <vt:lpwstr>v2</vt:lpwstr>
  </property>
</Properties>
</file>