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6_{37466E77-EFB8-48E2-B5B7-7309BBB3B3A0}" xr6:coauthVersionLast="47" xr6:coauthVersionMax="47" xr10:uidLastSave="{00000000-0000-0000-0000-000000000000}"/>
  <bookViews>
    <workbookView xWindow="28692" yWindow="-108" windowWidth="29016" windowHeight="15696" tabRatio="923" xr2:uid="{00000000-000D-0000-FFFF-FFFF00000000}"/>
  </bookViews>
  <sheets>
    <sheet name="CoverSheet" sheetId="117" r:id="rId1"/>
    <sheet name="TOC" sheetId="115" r:id="rId2"/>
    <sheet name="Instructions" sheetId="118" r:id="rId3"/>
    <sheet name="S1.Analytical Ratios" sheetId="97" r:id="rId4"/>
    <sheet name="S2.Return on Investment" sheetId="102" r:id="rId5"/>
    <sheet name="S3.Regulatory Profit" sheetId="60" r:id="rId6"/>
    <sheet name="S3a.IRIS" sheetId="126" r:id="rId7"/>
    <sheet name="S4.RAB Value (Rolled Forward)" sheetId="63" r:id="rId8"/>
    <sheet name="S5a.Regulatory Tax Allowance" sheetId="105" r:id="rId9"/>
    <sheet name="S5b.Related Party Transactions" sheetId="119" r:id="rId10"/>
    <sheet name="S5c.TCSD Allowance" sheetId="103" r:id="rId11"/>
    <sheet name="S5d.Cost Allocations" sheetId="120" r:id="rId12"/>
    <sheet name="S5e.Asset Allocations" sheetId="104" r:id="rId13"/>
    <sheet name="S6a.Actual Expenditure Capex" sheetId="64" r:id="rId14"/>
    <sheet name="S6b.Actual Expenditure Opex" sheetId="122" r:id="rId15"/>
    <sheet name="S7.Actual vs Forecast" sheetId="123" r:id="rId16"/>
    <sheet name="S8.Billed Quantities+Revenues" sheetId="74" r:id="rId17"/>
    <sheet name="S9a.Asset Register" sheetId="57" r:id="rId18"/>
    <sheet name="S9b.Asset Age Profile" sheetId="41" r:id="rId19"/>
    <sheet name="S9c.Overhead Lines" sheetId="86" r:id="rId20"/>
    <sheet name="S9d.Embedded Networks" sheetId="87" r:id="rId21"/>
    <sheet name="S9e.Demand" sheetId="93" r:id="rId22"/>
    <sheet name="S10.Reliability" sheetId="38" r:id="rId23"/>
    <sheet name="S10.Reliability.2" sheetId="125" r:id="rId24"/>
  </sheets>
  <definedNames>
    <definedName name="_company_name">CoverSheet!$C$8</definedName>
    <definedName name="_disclosure_date">CoverSheet!$C$10</definedName>
    <definedName name="_disclosure_year__year_ended">CoverSheet!$C$12</definedName>
    <definedName name="_network_name_s10">'S10.Reliability'!$I$4</definedName>
    <definedName name="_network_name_s10vi">'S10.Reliability.2'!$K$4</definedName>
    <definedName name="_network_name_s8">'S8.Billed Quantities+Revenues'!$AC$4</definedName>
    <definedName name="_network_name_s9a">'S9a.Asset Register'!$I$4</definedName>
    <definedName name="_network_name_s9b">'S9b.Asset Age Profile'!$AE$4</definedName>
    <definedName name="_network_name_s9c">'S9c.Overhead Lines'!$G$4</definedName>
    <definedName name="_network_name_s9e">'S9e.Demand'!$I$4</definedName>
    <definedName name="_template_version">CoverSheet!$A$16</definedName>
    <definedName name="_title">CoverSheet!$A$15</definedName>
    <definedName name="_xlnm.Print_Area" localSheetId="0">CoverSheet!$A$1:$D$17</definedName>
    <definedName name="_xlnm.Print_Area" localSheetId="2">Instructions!$A$1:$C$40</definedName>
    <definedName name="_xlnm.Print_Area" localSheetId="3">'S1.Analytical Ratios'!$A$1:$M$43</definedName>
    <definedName name="_xlnm.Print_Area" localSheetId="22">'S10.Reliability'!$A$1:$L$94</definedName>
    <definedName name="_xlnm.Print_Area" localSheetId="4">'S2.Return on Investment'!$A$1:$N$120</definedName>
    <definedName name="_xlnm.Print_Area" localSheetId="5">'S3.Regulatory Profit'!$A$1:$U$57</definedName>
    <definedName name="_xlnm.Print_Area" localSheetId="6">'S3a.IRIS'!$A$1:$K$19</definedName>
    <definedName name="_xlnm.Print_Area" localSheetId="7">'S4.RAB Value (Rolled Forward)'!$A$1:$Q$119</definedName>
    <definedName name="_xlnm.Print_Area" localSheetId="8">'S5a.Regulatory Tax Allowance'!$A$1:$K$91</definedName>
    <definedName name="_xlnm.Print_Area" localSheetId="9">'S5b.Related Party Transactions'!$A$1:$K$56</definedName>
    <definedName name="_xlnm.Print_Area" localSheetId="10">'S5c.TCSD Allowance'!$A$1:$O$28</definedName>
    <definedName name="_xlnm.Print_Area" localSheetId="11">'S5d.Cost Allocations'!$A$1:$O$84</definedName>
    <definedName name="_xlnm.Print_Area" localSheetId="12">'S5e.Asset Allocations'!$A$1:$N$81</definedName>
    <definedName name="_xlnm.Print_Area" localSheetId="13">'S6a.Actual Expenditure Capex'!$A$1:$L$129</definedName>
    <definedName name="_xlnm.Print_Area" localSheetId="14">'S6b.Actual Expenditure Opex'!$A$1:$T$34</definedName>
    <definedName name="_xlnm.Print_Area" localSheetId="15">'S7.Actual vs Forecast'!$A$1:$K$46</definedName>
    <definedName name="_xlnm.Print_Area" localSheetId="16">'S8.Billed Quantities+Revenues'!$A$1:$AF$55</definedName>
    <definedName name="_xlnm.Print_Area" localSheetId="17">'S9a.Asset Register'!$A$1:$L$61</definedName>
    <definedName name="_xlnm.Print_Area" localSheetId="18">'S9b.Asset Age Profile'!$A$1:$AU$62</definedName>
    <definedName name="_xlnm.Print_Area" localSheetId="19">'S9c.Overhead Lines'!$A$1:$J$48</definedName>
    <definedName name="_xlnm.Print_Area" localSheetId="20">'S9d.Embedded Networks'!$A$1:$J$27</definedName>
    <definedName name="_xlnm.Print_Area" localSheetId="21">'S9e.Demand'!$A$1:$L$62</definedName>
    <definedName name="_xlnm.Print_Area" localSheetId="1">TOC!$A$1:$D$29</definedName>
    <definedName name="_xlnm.Print_Titles" localSheetId="3">'S1.Analytical Ratios'!$1:$6</definedName>
    <definedName name="_xlnm.Print_Titles" localSheetId="22">'S10.Reliability'!$1:$6</definedName>
    <definedName name="_xlnm.Print_Titles" localSheetId="23">'S10.Reliability.2'!$1:$6</definedName>
    <definedName name="_xlnm.Print_Titles" localSheetId="4">'S2.Return on Investment'!$1:$6</definedName>
    <definedName name="_xlnm.Print_Titles" localSheetId="5">'S3.Regulatory Profit'!$1:$6</definedName>
    <definedName name="_xlnm.Print_Titles" localSheetId="6">'S3a.IRIS'!$1:$5</definedName>
    <definedName name="_xlnm.Print_Titles" localSheetId="7">'S4.RAB Value (Rolled Forward)'!$1:$6</definedName>
    <definedName name="_xlnm.Print_Titles" localSheetId="8">'S5a.Regulatory Tax Allowance'!$1:$6</definedName>
    <definedName name="_xlnm.Print_Titles" localSheetId="9">'S5b.Related Party Transactions'!$1:$6</definedName>
    <definedName name="_xlnm.Print_Titles" localSheetId="10">'S5c.TCSD Allowance'!$1:$6</definedName>
    <definedName name="_xlnm.Print_Titles" localSheetId="11">'S5d.Cost Allocations'!$1:$6</definedName>
    <definedName name="_xlnm.Print_Titles" localSheetId="12">'S5e.Asset Allocations'!$1:$6</definedName>
    <definedName name="_xlnm.Print_Titles" localSheetId="13">'S6a.Actual Expenditure Capex'!$1:$6</definedName>
    <definedName name="_xlnm.Print_Titles" localSheetId="14">'S6b.Actual Expenditure Opex'!$1:$6</definedName>
    <definedName name="_xlnm.Print_Titles" localSheetId="15">'S7.Actual vs Forecast'!$1:$6</definedName>
    <definedName name="_xlnm.Print_Titles" localSheetId="16">'S8.Billed Quantities+Revenues'!$1:$6</definedName>
    <definedName name="_xlnm.Print_Titles" localSheetId="17">'S9a.Asset Register'!$1:$6</definedName>
    <definedName name="_xlnm.Print_Titles" localSheetId="18">'S9b.Asset Age Profile'!$1:$6</definedName>
    <definedName name="_xlnm.Print_Titles" localSheetId="19">'S9c.Overhead Lines'!$1:$6</definedName>
    <definedName name="_xlnm.Print_Titles" localSheetId="20">'S9d.Embedded Networks'!$1:$6</definedName>
    <definedName name="_xlnm.Print_Titles" localSheetId="21">'S9e.Demand'!$1:$6</definedName>
    <definedName name="Schedule_3a">'S3a.IRIS'!$A$1</definedName>
    <definedName name="tb_10i_1_ptable_data">'S10.Reliability'!$H$10:$H$19</definedName>
    <definedName name="tb_10i_1_ptable_header">'S10.Reliability'!$H$9</definedName>
    <definedName name="tb_10i_1_ptable_label">'S10.Reliability'!$E$10:$F$19</definedName>
    <definedName name="tb_10i_1_ptable_subtitle">'S10.Reliability'!$D$9</definedName>
    <definedName name="tb_10i_2_ptable_data">'S10.Reliability'!$H$22:$I$22</definedName>
    <definedName name="tb_10i_2_ptable_header">'S10.Reliability'!$H$21:$I$21</definedName>
    <definedName name="tb_10i_2_ptable_label">'S10.Reliability'!$F$22</definedName>
    <definedName name="tb_10i_2_ptable_subtitle">'S10.Reliability'!$D$21</definedName>
    <definedName name="tb_10i_3_ptable_data">'S10.Reliability'!$H$25:$I$34</definedName>
    <definedName name="tb_10i_3_ptable_header">'S10.Reliability'!$H$24:$I$24</definedName>
    <definedName name="tb_10i_3_ptable_label">'S10.Reliability'!$E$25:$F$34</definedName>
    <definedName name="tb_10i_3_ptable_subtitle">'S10.Reliability'!$D$24</definedName>
    <definedName name="tb_10i_4_ptable_data">'S10.Reliability'!$H$37:$I$38</definedName>
    <definedName name="tb_10i_4_ptable_header">'S10.Reliability'!$H$36:$I$36</definedName>
    <definedName name="tb_10i_4_ptable_label">'S10.Reliability'!$F$37:$F$38</definedName>
    <definedName name="tb_10i_4_ptable_subtitle">'S10.Reliability'!$D$36</definedName>
    <definedName name="tb_10ii_1_ptable_data">'S10.Reliability'!$H$44:$I$53</definedName>
    <definedName name="tb_10ii_1_ptable_header">'S10.Reliability'!$H$43:$I$43</definedName>
    <definedName name="tb_10ii_1_ptable_label">'S10.Reliability'!$F$44:$F$53</definedName>
    <definedName name="tb_10ii_1_ptable_subtitle">'S10.Reliability'!$D$43</definedName>
    <definedName name="tb_10ii_2_ptable_data">'S10.Reliability'!$H$56:$I$60</definedName>
    <definedName name="tb_10ii_2_ptable_header">'S10.Reliability'!$H$55:$I$55</definedName>
    <definedName name="tb_10ii_2_ptable_label">'S10.Reliability'!$F$56:$F$60</definedName>
    <definedName name="tb_10ii_2_ptable_subtitle">'S10.Reliability'!$D$55</definedName>
    <definedName name="tb_10ii_3_ptable_data">'S10.Reliability'!$H$63:$I$64</definedName>
    <definedName name="tb_10ii_3_ptable_header">'S10.Reliability'!$H$62:$I$62</definedName>
    <definedName name="tb_10ii_3_ptable_label">'S10.Reliability'!$F$63:$F$64</definedName>
    <definedName name="tb_10ii_3_ptable_subtitle">'S10.Reliability'!$D$62</definedName>
    <definedName name="tb_10iii_1_ptable_data">'S10.Reliability'!$H$69:$I$74</definedName>
    <definedName name="tb_10iii_1_ptable_header">'S10.Reliability'!$H$68:$I$68</definedName>
    <definedName name="tb_10iii_1_ptable_label">'S10.Reliability'!$F$69:$F$74</definedName>
    <definedName name="tb_10iii_1_ptable_subtitle">'S10.Reliability'!$D$68</definedName>
    <definedName name="tb_10iv_1_ptable_data">'S10.Reliability'!$H$78:$I$83</definedName>
    <definedName name="tb_10iv_1_ptable_header">'S10.Reliability'!$H$77:$I$77</definedName>
    <definedName name="tb_10iv_1_ptable_label">'S10.Reliability'!$F$78:$F$83</definedName>
    <definedName name="tb_10iv_1_ptable_subtitle">'S10.Reliability'!$D$77</definedName>
    <definedName name="tb_10v_1_ptable_data">'S10.Reliability'!$H$86:$K$92</definedName>
    <definedName name="tb_10v_1_ptable_header">'S10.Reliability'!$H$85:$K$85</definedName>
    <definedName name="tb_10v_1_ptable_label">'S10.Reliability'!$E$86:$F$92</definedName>
    <definedName name="tb_10v_1_ptable_subtitle">'S10.Reliability'!$D$85</definedName>
    <definedName name="tb_10vi_1_table_subtitle">'S10.Reliability.2'!$E$10</definedName>
    <definedName name="tb_10vi_2_table_subtitle">'S10.Reliability.2'!$E$18</definedName>
    <definedName name="tb_10vi_3_table_subtitle">'S10.Reliability.2'!$E$26</definedName>
    <definedName name="tb_1i_1_ptable_data">'S1.Analytical Ratios'!$H$9:$L$15</definedName>
    <definedName name="tb_1i_1_ptable_header">'S1.Analytical Ratios'!$H$8:$L$8</definedName>
    <definedName name="tb_1i_1_ptable_label">'S1.Analytical Ratios'!$E$9:$F$15</definedName>
    <definedName name="tb_1ii_1_ptable_data">'S1.Analytical Ratios'!$H$19:$I$21</definedName>
    <definedName name="tb_1ii_1_ptable_header">'S1.Analytical Ratios'!$H$18:$I$18</definedName>
    <definedName name="tb_1ii_1_ptable_label">'S1.Analytical Ratios'!$E$19:$F$21</definedName>
    <definedName name="tb_1iii_1_cell_data">'S1.Analytical Ratios'!$H$25:$H$28</definedName>
    <definedName name="tb_1iii_1_cell_label">'S1.Analytical Ratios'!$F$25:$F$28</definedName>
    <definedName name="tb_1iii_1_cell_label2">'S1.Analytical Ratios'!$I$25:$I$28</definedName>
    <definedName name="tb_1iv_1_ptable_data">'S1.Analytical Ratios'!$I$32:$J$37</definedName>
    <definedName name="tb_1iv_1_ptable_header">'S1.Analytical Ratios'!$I$31:$J$31</definedName>
    <definedName name="tb_1iv_1_ptable_label">'S1.Analytical Ratios'!$F$32:$F$37</definedName>
    <definedName name="tb_1iv_2_cell_data">'S1.Analytical Ratios'!$I$38</definedName>
    <definedName name="tb_1iv_2_cell_header">'S1.Analytical Ratios'!$I$31</definedName>
    <definedName name="tb_1iv_2_cell_label">'S1.Analytical Ratios'!$E$38</definedName>
    <definedName name="tb_1v_1_cell_data">'S1.Analytical Ratios'!$I$42</definedName>
    <definedName name="tb_1v_1_cell_label">'S1.Analytical Ratios'!$F$42</definedName>
    <definedName name="tb_1v_1_cell_label2">'S1.Analytical Ratios'!$J$42</definedName>
    <definedName name="tb_2i_1_ptable_data">'S2.Return on Investment'!$K$10:$M$16</definedName>
    <definedName name="tb_2i_1_ptable_header">'S2.Return on Investment'!$K$7:$M$7,'S2.Return on Investment'!$K$9:$M$9</definedName>
    <definedName name="tb_2i_1_ptable_label">'S2.Return on Investment'!$E$10:$F$16</definedName>
    <definedName name="tb_2i_1_ptable_subtitle">'S2.Return on Investment'!$D$9</definedName>
    <definedName name="tb_2i_2_ptable_data">'S2.Return on Investment'!$K$20:$M$28</definedName>
    <definedName name="tb_2i_2_ptable_header">'S2.Return on Investment'!$K$7:$M$7,'S2.Return on Investment'!$K$9:$M$9</definedName>
    <definedName name="tb_2i_2_ptable_label">'S2.Return on Investment'!$E$20:$F$28</definedName>
    <definedName name="tb_2i_2_ptable_subtitle">'S2.Return on Investment'!$D$19</definedName>
    <definedName name="tb_2ii_1_cell_data">'S2.Return on Investment'!$K$32:$K$33,'S2.Return on Investment'!$L$34,'S2.Return on Investment'!$L$36,'S2.Return on Investment'!$K$38:$K$42,'S2.Return on Investment'!$L$43,'S2.Return on Investment'!$L$45,'S2.Return on Investment'!$K$47:$K$50,'S2.Return on Investment'!$L$51,'S2.Return on Investment'!$M$53,'S2.Return on Investment'!$M$55:$M$57,'S2.Return on Investment'!$M$59</definedName>
    <definedName name="tb_2ii_1_cell_label">'S2.Return on Investment'!$F$32:$F$33,'S2.Return on Investment'!$C$34,'S2.Return on Investment'!$C$36,'S2.Return on Investment'!$F$38:$F$42,'S2.Return on Investment'!$C$43,'S2.Return on Investment'!$C$45,'S2.Return on Investment'!$F$47:$F$50,'S2.Return on Investment'!$C$51,'S2.Return on Investment'!$D$53,'S2.Return on Investment'!$F$55:$F$57,'S2.Return on Investment'!$D$59</definedName>
    <definedName name="tb_2iii_1_cell_data">'S2.Return on Investment'!$M$63</definedName>
    <definedName name="tb_2iii_1_cell_label">'S2.Return on Investment'!$E$63</definedName>
    <definedName name="tb_2iii_2_ptable_data">'S2.Return on Investment'!$G$67:$M$79</definedName>
    <definedName name="tb_2iii_2_ptable_header">'S2.Return on Investment'!$G$66:$M$66</definedName>
    <definedName name="tb_2iii_2_ptable_label">'S2.Return on Investment'!$E$67:$F$79</definedName>
    <definedName name="tb_2iii_3_cell_data">'S2.Return on Investment'!$M$81,'S2.Return on Investment'!$M$83,'S2.Return on Investment'!$M$85,'S2.Return on Investment'!$M$88,'S2.Return on Investment'!$M$90</definedName>
    <definedName name="tb_2iii_3_cell_label">'S2.Return on Investment'!$E$81,'S2.Return on Investment'!$E$83,'S2.Return on Investment'!$E$85,'S2.Return on Investment'!$D$88,'S2.Return on Investment'!$D$90</definedName>
    <definedName name="tb_2iv_1_cell_data">'S2.Return on Investment'!$M$94,'S2.Return on Investment'!$M$96</definedName>
    <definedName name="tb_2iv_1_cell_label">'S2.Return on Investment'!$D$94,'S2.Return on Investment'!$D$96</definedName>
    <definedName name="tb_2v_1_cell_data">'S2.Return on Investment'!$L$102:$L$106,'S2.Return on Investment'!$M$107,'S2.Return on Investment'!$M$109,'S2.Return on Investment'!$L$111:$L$116,'S2.Return on Investment'!$M$117,'S2.Return on Investment'!$M$119</definedName>
    <definedName name="tb_2v_1_cell_label">'S2.Return on Investment'!$E$102:$E$106,'S2.Return on Investment'!$D$107,'S2.Return on Investment'!$D$109,'S2.Return on Investment'!$E$111:$E$116,'S2.Return on Investment'!$D$117,'S2.Return on Investment'!$D$119</definedName>
    <definedName name="tb_3i_1_ptable_data">'S3.Regulatory Profit'!$T$9:$T$13</definedName>
    <definedName name="tb_3i_1_ptable_header">'S3.Regulatory Profit'!$T$7</definedName>
    <definedName name="tb_3i_1_ptable_label">'S3.Regulatory Profit'!$E$9:$F$13</definedName>
    <definedName name="tb_3i_1_ptable_subtitle">'S3.Regulatory Profit'!$E$8</definedName>
    <definedName name="tb_3i_2_ptable_data">'S3.Regulatory Profit'!$T$15:$T$17</definedName>
    <definedName name="tb_3i_2_ptable_header">'S3.Regulatory Profit'!$I$14:$T$709</definedName>
    <definedName name="tb_3i_2_ptable_label">'S3.Regulatory Profit'!$F$15:$F$17</definedName>
    <definedName name="tb_3i_2_ptable_subtitle">'S3.Regulatory Profit'!$E$14</definedName>
    <definedName name="tb_3i_3_ptable_data">'S3.Regulatory Profit'!$T$19:$T$31</definedName>
    <definedName name="tb_3i_3_ptable_header">'S3.Regulatory Profit'!$T$7</definedName>
    <definedName name="tb_3i_3_ptable_label">'S3.Regulatory Profit'!$E$19:$F$31</definedName>
    <definedName name="tb_3ii_1_ptable_data">'S3.Regulatory Profit'!$S$35:$S$41</definedName>
    <definedName name="tb_3ii_1_ptable_header">'S3.Regulatory Profit'!$S$33</definedName>
    <definedName name="tb_3ii_1_ptable_label">'S3.Regulatory Profit'!$F$35:$F$41</definedName>
    <definedName name="tb_3ii_1_ptable_subtitle">'S3.Regulatory Profit'!$E$34</definedName>
    <definedName name="tb_3ii_2_ptable_data">'S3.Regulatory Profit'!$S$43:$S$46</definedName>
    <definedName name="tb_3ii_2_ptable_header">'S3.Regulatory Profit'!$S$33</definedName>
    <definedName name="tb_3ii_2_ptable_label">'S3.Regulatory Profit'!$F$43:$F$46</definedName>
    <definedName name="tb_3ii_2_ptable_subtitle">'S3.Regulatory Profit'!$E$42</definedName>
    <definedName name="tb_3ii_3_cell_data">'S3.Regulatory Profit'!$T$47</definedName>
    <definedName name="tb_3ii_3_cell_label">'S3.Regulatory Profit'!$E$47</definedName>
    <definedName name="tb_3iv_1_cell_data">'S3.Regulatory Profit'!$T$51</definedName>
    <definedName name="tb_3iv_1_cell_label">'S3.Regulatory Profit'!$F$51</definedName>
    <definedName name="tb_3v_1_cell_data">'S3.Regulatory Profit'!$T$56</definedName>
    <definedName name="tb_3v_1_cell_label">'S3.Regulatory Profit'!$F$56</definedName>
    <definedName name="tb_4i_1_ptable_data">'S4.RAB Value (Rolled Forward)'!$L$10:$P$24</definedName>
    <definedName name="tb_4i_1_ptable_header">'S4.RAB Value (Rolled Forward)'!$L$7:$P$9</definedName>
    <definedName name="tb_4i_1_ptable_label">'S4.RAB Value (Rolled Forward)'!$E$10:$E$24</definedName>
    <definedName name="tb_4ii_1_cell_data">'S4.RAB Value (Rolled Forward)'!$N$29,'S4.RAB Value (Rolled Forward)'!$N$31,'S4.RAB Value (Rolled Forward)'!$N$33,'S4.RAB Value (Rolled Forward)'!#REF!,'S4.RAB Value (Rolled Forward)'!$M$35,'S4.RAB Value (Rolled Forward)'!$M$36,'S4.RAB Value (Rolled Forward)'!$M$37,'S4.RAB Value (Rolled Forward)'!$M$38,'S4.RAB Value (Rolled Forward)'!$N$39,'S4.RAB Value (Rolled Forward)'!$M$41,'S4.RAB Value (Rolled Forward)'!$M$42,'S4.RAB Value (Rolled Forward)'!$M$43,'S4.RAB Value (Rolled Forward)'!$N$44,'S4.RAB Value (Rolled Forward)'!$N$46,'S4.RAB Value (Rolled Forward)'!$N$50</definedName>
    <definedName name="tb_4ii_1_cell_label">'S4.RAB Value (Rolled Forward)'!$E$29,'S4.RAB Value (Rolled Forward)'!$E$31,'S4.RAB Value (Rolled Forward)'!$E$33,'S4.RAB Value (Rolled Forward)'!#REF!,'S4.RAB Value (Rolled Forward)'!$F$35,'S4.RAB Value (Rolled Forward)'!$F$36,'S4.RAB Value (Rolled Forward)'!$F$37,'S4.RAB Value (Rolled Forward)'!$F$38,'S4.RAB Value (Rolled Forward)'!$E$39,'S4.RAB Value (Rolled Forward)'!$F$41,'S4.RAB Value (Rolled Forward)'!$F$42,'S4.RAB Value (Rolled Forward)'!$F$43,'S4.RAB Value (Rolled Forward)'!$E$44,'S4.RAB Value (Rolled Forward)'!$E$46,'S4.RAB Value (Rolled Forward)'!$E$50</definedName>
    <definedName name="tb_4ii_1_cell_labelheader">'S4.RAB Value (Rolled Forward)'!$M$27:$N$27</definedName>
    <definedName name="tb_4ii_2_cell_data">'S4.RAB Value (Rolled Forward)'!$P$29,'S4.RAB Value (Rolled Forward)'!$P$31,'S4.RAB Value (Rolled Forward)'!$P$33,'S4.RAB Value (Rolled Forward)'!#REF!,'S4.RAB Value (Rolled Forward)'!$O$35,'S4.RAB Value (Rolled Forward)'!$O$36,'S4.RAB Value (Rolled Forward)'!$O$37,'S4.RAB Value (Rolled Forward)'!$O$38,'S4.RAB Value (Rolled Forward)'!$P$39,'S4.RAB Value (Rolled Forward)'!$O$41,'S4.RAB Value (Rolled Forward)'!$O$42,'S4.RAB Value (Rolled Forward)'!$O$43,'S4.RAB Value (Rolled Forward)'!$P$44,'S4.RAB Value (Rolled Forward)'!$P$46,'S4.RAB Value (Rolled Forward)'!$P$48,'S4.RAB Value (Rolled Forward)'!$P$50</definedName>
    <definedName name="tb_4ii_2_cell_label">'S4.RAB Value (Rolled Forward)'!$E$29,'S4.RAB Value (Rolled Forward)'!$E$31,'S4.RAB Value (Rolled Forward)'!$E$33,'S4.RAB Value (Rolled Forward)'!#REF!,'S4.RAB Value (Rolled Forward)'!$F$35,'S4.RAB Value (Rolled Forward)'!$F$36,'S4.RAB Value (Rolled Forward)'!$F$37,'S4.RAB Value (Rolled Forward)'!$F$38,'S4.RAB Value (Rolled Forward)'!$E$39,'S4.RAB Value (Rolled Forward)'!$F$41,'S4.RAB Value (Rolled Forward)'!$F$42,'S4.RAB Value (Rolled Forward)'!$F$43,'S4.RAB Value (Rolled Forward)'!$E$44,'S4.RAB Value (Rolled Forward)'!$E$46,'S4.RAB Value (Rolled Forward)'!$E$48,'S4.RAB Value (Rolled Forward)'!$E$50</definedName>
    <definedName name="tb_4ii_2_cell_labelheader">'S4.RAB Value (Rolled Forward)'!$O$27:$P$27</definedName>
    <definedName name="tb_4iii_1_cell_data">'S4.RAB Value (Rolled Forward)'!$P$55,'S4.RAB Value (Rolled Forward)'!$P$56,'S4.RAB Value (Rolled Forward)'!$P$57</definedName>
    <definedName name="tb_4iii_1_cell_label">'S4.RAB Value (Rolled Forward)'!$F$55,'S4.RAB Value (Rolled Forward)'!$F$56,'S4.RAB Value (Rolled Forward)'!$F$57</definedName>
    <definedName name="tb_4iii_2_cell_data">'S4.RAB Value (Rolled Forward)'!$M$61,'S4.RAB Value (Rolled Forward)'!$M$62,'S4.RAB Value (Rolled Forward)'!$M$64,'S4.RAB Value (Rolled Forward)'!$N$65</definedName>
    <definedName name="tb_4iii_2_cell_label">'S4.RAB Value (Rolled Forward)'!$F$61,'S4.RAB Value (Rolled Forward)'!$F$62,'S4.RAB Value (Rolled Forward)'!$F$64,'S4.RAB Value (Rolled Forward)'!$E$65</definedName>
    <definedName name="tb_4iii_2_cell_labelheader">'S4.RAB Value (Rolled Forward)'!$M$59:$N$59</definedName>
    <definedName name="tb_4iii_3_cell_data">'S4.RAB Value (Rolled Forward)'!$O$61,'S4.RAB Value (Rolled Forward)'!$O$62,'S4.RAB Value (Rolled Forward)'!$O$64,'S4.RAB Value (Rolled Forward)'!$P$65</definedName>
    <definedName name="tb_4iii_3_cell_label">'S4.RAB Value (Rolled Forward)'!$F$61,'S4.RAB Value (Rolled Forward)'!$F$62,'S4.RAB Value (Rolled Forward)'!$F$64,'S4.RAB Value (Rolled Forward)'!$E$65</definedName>
    <definedName name="tb_4iii_3_cell_labelheader">'S4.RAB Value (Rolled Forward)'!$O$59:$P$59</definedName>
    <definedName name="tb_4iv_3_cell_data">'S4.RAB Value (Rolled Forward)'!$N$69,'S4.RAB Value (Rolled Forward)'!$M$71,'S4.RAB Value (Rolled Forward)'!$M$72,'S4.RAB Value (Rolled Forward)'!$M$73,'S4.RAB Value (Rolled Forward)'!$M$74,'S4.RAB Value (Rolled Forward)'!$M$75,'S4.RAB Value (Rolled Forward)'!$M$76,'S4.RAB Value (Rolled Forward)'!$M$77,'S4.RAB Value (Rolled Forward)'!$N$79</definedName>
    <definedName name="tb_4iv_3_cell_label">'S4.RAB Value (Rolled Forward)'!$E$69,'S4.RAB Value (Rolled Forward)'!$F$71,'S4.RAB Value (Rolled Forward)'!$F$72,'S4.RAB Value (Rolled Forward)'!$F$73,'S4.RAB Value (Rolled Forward)'!$F$74,'S4.RAB Value (Rolled Forward)'!$F$75,'S4.RAB Value (Rolled Forward)'!$F$76,'S4.RAB Value (Rolled Forward)'!$F$77,'S4.RAB Value (Rolled Forward)'!$E$79</definedName>
    <definedName name="tb_4iv_3_cell_labelheader">'S4.RAB Value (Rolled Forward)'!$M$68:$N$68</definedName>
    <definedName name="tb_4iv_4_cell_data">'S4.RAB Value (Rolled Forward)'!$P$69,'S4.RAB Value (Rolled Forward)'!$O$71,'S4.RAB Value (Rolled Forward)'!$O$72,'S4.RAB Value (Rolled Forward)'!$O$73,'S4.RAB Value (Rolled Forward)'!$O$74,'S4.RAB Value (Rolled Forward)'!$O$75,'S4.RAB Value (Rolled Forward)'!$O$76,'S4.RAB Value (Rolled Forward)'!$O$77,'S4.RAB Value (Rolled Forward)'!$O$78,'S4.RAB Value (Rolled Forward)'!$P$79</definedName>
    <definedName name="tb_4iv_4_cell_label">'S4.RAB Value (Rolled Forward)'!$E$69,'S4.RAB Value (Rolled Forward)'!$F$70,'S4.RAB Value (Rolled Forward)'!$F$71,'S4.RAB Value (Rolled Forward)'!$F$72,'S4.RAB Value (Rolled Forward)'!$F$73,'S4.RAB Value (Rolled Forward)'!$F$74,'S4.RAB Value (Rolled Forward)'!$F$75,'S4.RAB Value (Rolled Forward)'!$F$76,'S4.RAB Value (Rolled Forward)'!$F$77,'S4.RAB Value (Rolled Forward)'!$F$78,'S4.RAB Value (Rolled Forward)'!$E$79</definedName>
    <definedName name="tb_4iv_4_cell_labelheader">'S4.RAB Value (Rolled Forward)'!$O$68:$P$68</definedName>
    <definedName name="tb_4iv_5_cell_data">'S4.RAB Value (Rolled Forward)'!$P$81</definedName>
    <definedName name="tb_4iv_5_cell_label">'S4.RAB Value (Rolled Forward)'!$F$81</definedName>
    <definedName name="tb_4v_1_cell_data">'S4.RAB Value (Rolled Forward)'!$M$86,'S4.RAB Value (Rolled Forward)'!$M$87,'S4.RAB Value (Rolled Forward)'!$M$88,'S4.RAB Value (Rolled Forward)'!$M$89,'S4.RAB Value (Rolled Forward)'!$N$90</definedName>
    <definedName name="tb_4v_1_cell_label">'S4.RAB Value (Rolled Forward)'!$F$86,'S4.RAB Value (Rolled Forward)'!$F$87,'S4.RAB Value (Rolled Forward)'!$F$88,'S4.RAB Value (Rolled Forward)'!$F$89,'S4.RAB Value (Rolled Forward)'!$E$90</definedName>
    <definedName name="tb_4v_1_cell_labelheader">'S4.RAB Value (Rolled Forward)'!$M$84:$N$84</definedName>
    <definedName name="tb_4v_2_cell_data">'S4.RAB Value (Rolled Forward)'!$O$86,'S4.RAB Value (Rolled Forward)'!$O$87,'S4.RAB Value (Rolled Forward)'!$O$88,'S4.RAB Value (Rolled Forward)'!$O$89,'S4.RAB Value (Rolled Forward)'!$P$90</definedName>
    <definedName name="tb_4v_2_cell_label">'S4.RAB Value (Rolled Forward)'!$F$86,'S4.RAB Value (Rolled Forward)'!$F$87,'S4.RAB Value (Rolled Forward)'!$F$88,'S4.RAB Value (Rolled Forward)'!$F$89,'S4.RAB Value (Rolled Forward)'!$E$90</definedName>
    <definedName name="tb_4v_2_cell_labelheader">'S4.RAB Value (Rolled Forward)'!$O$84:$P$84</definedName>
    <definedName name="tb_4vi_1_ptable_data">'S4.RAB Value (Rolled Forward)'!$J$94:$M$101,'S4.RAB Value (Rolled Forward)'!$N$94:$N$101,'S4.RAB Value (Rolled Forward)'!$O$94:$O$101,'S4.RAB Value (Rolled Forward)'!$P$94:$P$101</definedName>
    <definedName name="tb_4vi_1_ptable_header">'S4.RAB Value (Rolled Forward)'!$J$93,'S4.RAB Value (Rolled Forward)'!$N$93,'S4.RAB Value (Rolled Forward)'!$O$93,'S4.RAB Value (Rolled Forward)'!$P$93</definedName>
    <definedName name="tb_4vi_1_ptable_label">'S4.RAB Value (Rolled Forward)'!$F$94:$I$101</definedName>
    <definedName name="tb_4vi_1_vptable">'S4.RAB Value (Rolled Forward)'!$F$93:$P$101</definedName>
    <definedName name="tb_4vii_1_ptable_data">'S4.RAB Value (Rolled Forward)'!$G$106:$P$114</definedName>
    <definedName name="tb_4vii_1_ptable_header">'S4.RAB Value (Rolled Forward)'!$G$105:$P$105</definedName>
    <definedName name="tb_4vii_1_ptable_label">'S4.RAB Value (Rolled Forward)'!$E$106:$F$114</definedName>
    <definedName name="tb_4vii_2_ptable_data">'S4.RAB Value (Rolled Forward)'!$G$117:$O$118</definedName>
    <definedName name="tb_4vii_2_ptable_header">'S4.RAB Value (Rolled Forward)'!$G$105:$O$105</definedName>
    <definedName name="tb_4vii_2_ptable_label">'S4.RAB Value (Rolled Forward)'!$F$117:$F$118</definedName>
    <definedName name="tb_4vii_2_ptable_subtitle">'S4.RAB Value (Rolled Forward)'!$E$116</definedName>
    <definedName name="tb_5ai_1_cell_data">'S5a.Regulatory Tax Allowance'!$J$8,'S5a.Regulatory Tax Allowance'!$I$10,'S5a.Regulatory Tax Allowance'!$I$11,'S5a.Regulatory Tax Allowance'!$I$12,'S5a.Regulatory Tax Allowance'!$I$13,'S5a.Regulatory Tax Allowance'!$J$14,'S5a.Regulatory Tax Allowance'!$I$16,'S5a.Regulatory Tax Allowance'!$I$17,'S5a.Regulatory Tax Allowance'!$I$18,'S5a.Regulatory Tax Allowance'!$I$19,'S5a.Regulatory Tax Allowance'!$I$20,'S5a.Regulatory Tax Allowance'!$J$21,'S5a.Regulatory Tax Allowance'!$J$23,'S5a.Regulatory Tax Allowance'!$I$25,'S5a.Regulatory Tax Allowance'!$J$26,'S5a.Regulatory Tax Allowance'!$I$28,'S5a.Regulatory Tax Allowance'!$J$29</definedName>
    <definedName name="tb_5ai_1_cell_label">'S5a.Regulatory Tax Allowance'!$E$8,'S5a.Regulatory Tax Allowance'!$F$10,'S5a.Regulatory Tax Allowance'!$F$11,'S5a.Regulatory Tax Allowance'!$F$12,'S5a.Regulatory Tax Allowance'!$F$13,'S5a.Regulatory Tax Allowance'!$E$14,'S5a.Regulatory Tax Allowance'!$F$16,'S5a.Regulatory Tax Allowance'!$F$17,'S5a.Regulatory Tax Allowance'!$F$18,'S5a.Regulatory Tax Allowance'!$F$19,'S5a.Regulatory Tax Allowance'!$F$20,'S5a.Regulatory Tax Allowance'!$E$21,'S5a.Regulatory Tax Allowance'!$E$23,'S5a.Regulatory Tax Allowance'!$F$25,'S5a.Regulatory Tax Allowance'!$F$26,'S5a.Regulatory Tax Allowance'!$F$28,'S5a.Regulatory Tax Allowance'!$E$29</definedName>
    <definedName name="tb_5aiii_1_cell_data">'S5a.Regulatory Tax Allowance'!$I$36,'S5a.Regulatory Tax Allowance'!$I$37,'S5a.Regulatory Tax Allowance'!$I$38,'S5a.Regulatory Tax Allowance'!$I$39,'S5a.Regulatory Tax Allowance'!$J$40,'S5a.Regulatory Tax Allowance'!$J$42</definedName>
    <definedName name="tb_5aiii_1_cell_label">'S5a.Regulatory Tax Allowance'!$F$36,'S5a.Regulatory Tax Allowance'!$F$37,'S5a.Regulatory Tax Allowance'!$F$38,'S5a.Regulatory Tax Allowance'!$F$39,'S5a.Regulatory Tax Allowance'!$F$40,'S5a.Regulatory Tax Allowance'!$F$42</definedName>
    <definedName name="tb_5aiii_1_cell_labelheader">'S5a.Regulatory Tax Allowance'!$J$34</definedName>
    <definedName name="tb_5aiv_1_cell_data">'S5a.Regulatory Tax Allowance'!$I$46,'S5a.Regulatory Tax Allowance'!$I$48,'S5a.Regulatory Tax Allowance'!$I$49,'S5a.Regulatory Tax Allowance'!$J$50</definedName>
    <definedName name="tb_5aiv_1_cell_label">'S5a.Regulatory Tax Allowance'!$F$46,'S5a.Regulatory Tax Allowance'!$F$48,'S5a.Regulatory Tax Allowance'!$F$49,'S5a.Regulatory Tax Allowance'!$F$50</definedName>
    <definedName name="tb_5aiv_1_cell_labelheader">'S5a.Regulatory Tax Allowance'!$J$44</definedName>
    <definedName name="tb_5av_1_cell_data">'S5a.Regulatory Tax Allowance'!$I$54,'S5a.Regulatory Tax Allowance'!$I$55,'S5a.Regulatory Tax Allowance'!$I$56,'S5a.Regulatory Tax Allowance'!$J$57</definedName>
    <definedName name="tb_5av_1_cell_label">'S5a.Regulatory Tax Allowance'!$E$54,'S5a.Regulatory Tax Allowance'!$F$55,'S5a.Regulatory Tax Allowance'!$F$56,'S5a.Regulatory Tax Allowance'!$E$57</definedName>
    <definedName name="tb_5av_1_cell_labelheader">'S5a.Regulatory Tax Allowance'!$J$52</definedName>
    <definedName name="tb_5avi_1_cell_data">'S5a.Regulatory Tax Allowance'!$I$60,'S5a.Regulatory Tax Allowance'!$I$62,'S5a.Regulatory Tax Allowance'!$I$64,'S5a.Regulatory Tax Allowance'!$I$66,'S5a.Regulatory Tax Allowance'!$I$68,'S5a.Regulatory Tax Allowance'!$I$70,'S5a.Regulatory Tax Allowance'!$I$72,'S5a.Regulatory Tax Allowance'!$I$74,'S5a.Regulatory Tax Allowance'!$J$76</definedName>
    <definedName name="tb_5avi_1_cell_label">'S5a.Regulatory Tax Allowance'!$E$60,'S5a.Regulatory Tax Allowance'!$F$62,'S5a.Regulatory Tax Allowance'!$F$64,'S5a.Regulatory Tax Allowance'!$F$66,'S5a.Regulatory Tax Allowance'!$F$68,'S5a.Regulatory Tax Allowance'!$F$70,'S5a.Regulatory Tax Allowance'!$F$72,'S5a.Regulatory Tax Allowance'!$F$74,'S5a.Regulatory Tax Allowance'!$E$76</definedName>
    <definedName name="tb_5avi_1_cell_labelheader">'S5a.Regulatory Tax Allowance'!$J$58</definedName>
    <definedName name="tb_5aviii_1_cell_data">'S5a.Regulatory Tax Allowance'!$I$83,'S5a.Regulatory Tax Allowance'!$I$84,'S5a.Regulatory Tax Allowance'!$I$85,'S5a.Regulatory Tax Allowance'!$I$86,'S5a.Regulatory Tax Allowance'!$I$87,'S5a.Regulatory Tax Allowance'!$I$88,'S5a.Regulatory Tax Allowance'!$I$89,'S5a.Regulatory Tax Allowance'!$J$90</definedName>
    <definedName name="tb_5aviii_1_cell_label">'S5a.Regulatory Tax Allowance'!$E$83,'S5a.Regulatory Tax Allowance'!$F$84,'S5a.Regulatory Tax Allowance'!$F$85,'S5a.Regulatory Tax Allowance'!$F$86,'S5a.Regulatory Tax Allowance'!$F$87,'S5a.Regulatory Tax Allowance'!$F$88,'S5a.Regulatory Tax Allowance'!$F$89,'S5a.Regulatory Tax Allowance'!$E$90</definedName>
    <definedName name="tb_5aviii_1_cell_labelheader">'S5a.Regulatory Tax Allowance'!$J$82</definedName>
    <definedName name="tb_5bi_1_ptable_data">'S5b.Related Party Transactions'!$I$8:$J$36</definedName>
    <definedName name="tb_5bi_1_ptable_header">'S5b.Related Party Transactions'!$I$7:$J$7</definedName>
    <definedName name="tb_5bi_1_ptable_label">'S5b.Related Party Transactions'!$F$8:$F$36</definedName>
    <definedName name="tb_5biii_1_ptable_data">'S5b.Related Party Transactions'!$J$39:$J$54</definedName>
    <definedName name="tb_5biii_1_ptable_header">'S5b.Related Party Transactions'!$J$38</definedName>
    <definedName name="tb_5biii_1_ptable_label">'S5b.Related Party Transactions'!#REF!</definedName>
    <definedName name="tb_5biii_1_vptable">'S5b.Related Party Transactions'!$F$38:$J$54</definedName>
    <definedName name="tb_5biii_2_cell_data">'S5b.Related Party Transactions'!$J$54</definedName>
    <definedName name="tb_5biii_2_cell_label">'S5b.Related Party Transactions'!$F$54</definedName>
    <definedName name="tb_5ci_1_ptable_data">'S5c.TCSD Allowance'!$G$11:$N$16</definedName>
    <definedName name="tb_5ci_1_ptable_header">'S5c.TCSD Allowance'!$G$10:$N$10</definedName>
    <definedName name="tb_5ci_1_ptable_label">'S5c.TCSD Allowance'!$F$11:$F$16</definedName>
    <definedName name="tb_5ci_1_vptable">'S5c.TCSD Allowance'!$F$10:$N$15</definedName>
    <definedName name="tb_5ci_2_cell_data">'S5c.TCSD Allowance'!$L$16,'S5c.TCSD Allowance'!$M$16,'S5c.TCSD Allowance'!$N$16</definedName>
    <definedName name="tb_5ci_2_cell_label">'S5c.TCSD Allowance'!$L$10,'S5c.TCSD Allowance'!$M$10,'S5c.TCSD Allowance'!$N$10</definedName>
    <definedName name="tb_5cii_1_cell_data">'S5c.TCSD Allowance'!$I$20,'S5c.TCSD Allowance'!$H$22,'S5c.TCSD Allowance'!$H$23,'S5c.TCSD Allowance'!$H$24,'S5c.TCSD Allowance'!$I$25,'S5c.TCSD Allowance'!$I$27</definedName>
    <definedName name="tb_5cii_1_cell_label">'S5c.TCSD Allowance'!$E$20,'S5c.TCSD Allowance'!$F$22,'S5c.TCSD Allowance'!$F$23,'S5c.TCSD Allowance'!$F$24,'S5c.TCSD Allowance'!$E$25,'S5c.TCSD Allowance'!$E$27</definedName>
    <definedName name="tb_5di_1_ptable_data">'S5d.Cost Allocations'!$J$11:$N$13</definedName>
    <definedName name="tb_5di_1_ptable_header">'S5d.Cost Allocations'!$J$9:$N$9</definedName>
    <definedName name="tb_5di_1_ptable_label">'S5d.Cost Allocations'!$E$11:$F$13</definedName>
    <definedName name="tb_5di_1_ptable_subtitle">'S5d.Cost Allocations'!$D$10</definedName>
    <definedName name="tb_5di_2_ptable_data">'S5d.Cost Allocations'!$J$15:$N$17</definedName>
    <definedName name="tb_5di_2_ptable_header">'S5d.Cost Allocations'!$J$9:$N$9</definedName>
    <definedName name="tb_5di_2_ptable_label">'S5d.Cost Allocations'!$E$15:$F$17</definedName>
    <definedName name="tb_5di_2_ptable_subtitle">'S5d.Cost Allocations'!$D$14</definedName>
    <definedName name="tb_5di_3_ptable_data">'S5d.Cost Allocations'!$J$19:$N$21</definedName>
    <definedName name="tb_5di_3_ptable_header">'S5d.Cost Allocations'!$J$9:$N$9</definedName>
    <definedName name="tb_5di_3_ptable_label">'S5d.Cost Allocations'!$E$19:$F$21</definedName>
    <definedName name="tb_5di_3_ptable_subtitle">'S5d.Cost Allocations'!$D$18</definedName>
    <definedName name="tb_5di_4_ptable_data">'S5d.Cost Allocations'!$J$23:$N$25</definedName>
    <definedName name="tb_5di_4_ptable_header">'S5d.Cost Allocations'!$J$9:$N$9</definedName>
    <definedName name="tb_5di_4_ptable_label">'S5d.Cost Allocations'!$E$23:$F$25</definedName>
    <definedName name="tb_5di_4_ptable_subtitle">'S5d.Cost Allocations'!$D$22</definedName>
    <definedName name="tb_5di_5_ptable_data">'S5d.Cost Allocations'!$J$27:$N$29</definedName>
    <definedName name="tb_5di_5_ptable_header">'S5d.Cost Allocations'!$J$9:$N$9</definedName>
    <definedName name="tb_5di_5_ptable_label">'S5d.Cost Allocations'!$E$27:$F$29</definedName>
    <definedName name="tb_5di_5_ptable_subtitle">'S5d.Cost Allocations'!$D$26</definedName>
    <definedName name="tb_5di_6_ptable_data">'S5d.Cost Allocations'!$J$31:$N$33</definedName>
    <definedName name="tb_5di_6_ptable_header">'S5d.Cost Allocations'!$J$9:$N$9</definedName>
    <definedName name="tb_5di_6_ptable_label">'S5d.Cost Allocations'!$E$31:$F$33</definedName>
    <definedName name="tb_5di_6_ptable_subtitle">'S5d.Cost Allocations'!$D$30</definedName>
    <definedName name="tb_5di_7_ptable_data">'S5d.Cost Allocations'!$J$35:$N$37</definedName>
    <definedName name="tb_5di_7_ptable_header">'S5d.Cost Allocations'!$J$9:$N$9</definedName>
    <definedName name="tb_5di_7_ptable_label">'S5d.Cost Allocations'!$E$35:$F$37</definedName>
    <definedName name="tb_5di_7_ptable_subtitle">'S5d.Cost Allocations'!$D$34</definedName>
    <definedName name="tb_5di_8_ptable_data">'S5d.Cost Allocations'!$J$39:$N$41</definedName>
    <definedName name="tb_5di_8_ptable_header">'S5d.Cost Allocations'!$J$9:$N$9</definedName>
    <definedName name="tb_5di_8_ptable_label">'S5d.Cost Allocations'!$D$39:$D$41</definedName>
    <definedName name="tb_5dii_1_ptable_data">'S5d.Cost Allocations'!$K$46:$K$48</definedName>
    <definedName name="tb_5dii_1_ptable_header">'S5d.Cost Allocations'!$K$44</definedName>
    <definedName name="tb_5dii_1_ptable_label">'S5d.Cost Allocations'!$E$46:$F$48</definedName>
    <definedName name="tb_5dii_1_ptable_subtitle">'S5d.Cost Allocations'!$D$45</definedName>
    <definedName name="tb_5dii_2_ptable_data">'S5d.Cost Allocations'!$K$50:$K$52</definedName>
    <definedName name="tb_5dii_2_ptable_header">'S5d.Cost Allocations'!$K$44</definedName>
    <definedName name="tb_5dii_2_ptable_label">'S5d.Cost Allocations'!$E$50:$F$52</definedName>
    <definedName name="tb_5dii_2_ptable_subtitle">'S5d.Cost Allocations'!$D$49</definedName>
    <definedName name="tb_5ei_1_ptable_data">'S5e.Asset Allocations'!$K$11:$K$13</definedName>
    <definedName name="tb_5ei_1_ptable_header">'S5e.Asset Allocations'!$K$9</definedName>
    <definedName name="tb_5ei_1_ptable_label">'S5e.Asset Allocations'!$E$11:$F$13</definedName>
    <definedName name="tb_5ei_1_ptable_subtitle">'S5e.Asset Allocations'!$D$10</definedName>
    <definedName name="tb_5ei_10_ptable_data">'S5e.Asset Allocations'!$K$47:$K$49</definedName>
    <definedName name="tb_5ei_10_ptable_header">'S5e.Asset Allocations'!$K$9</definedName>
    <definedName name="tb_5ei_10_ptable_label">'S5e.Asset Allocations'!$D$47:$D$49</definedName>
    <definedName name="tb_5ei_2_ptable_data">'S5e.Asset Allocations'!$K$15:$K$17</definedName>
    <definedName name="tb_5ei_2_ptable_header">'S5e.Asset Allocations'!$K$9</definedName>
    <definedName name="tb_5ei_2_ptable_label">'S5e.Asset Allocations'!$E$15:$F$17</definedName>
    <definedName name="tb_5ei_2_ptable_subtitle">'S5e.Asset Allocations'!$D$14</definedName>
    <definedName name="tb_5ei_3_ptable_data">'S5e.Asset Allocations'!$K$19:$K$21</definedName>
    <definedName name="tb_5ei_3_ptable_header">'S5e.Asset Allocations'!$K$9</definedName>
    <definedName name="tb_5ei_3_ptable_label">'S5e.Asset Allocations'!$E$19:$F$21</definedName>
    <definedName name="tb_5ei_3_ptable_subtitle">'S5e.Asset Allocations'!$D$18</definedName>
    <definedName name="tb_5ei_4_ptable_data">'S5e.Asset Allocations'!$K$23:$K$25</definedName>
    <definedName name="tb_5ei_4_ptable_header">'S5e.Asset Allocations'!$K$9</definedName>
    <definedName name="tb_5ei_4_ptable_label">'S5e.Asset Allocations'!$E$23:$F$25</definedName>
    <definedName name="tb_5ei_4_ptable_subtitle">'S5e.Asset Allocations'!$D$22</definedName>
    <definedName name="tb_5ei_5_ptable_data">'S5e.Asset Allocations'!$K$27:$K$29</definedName>
    <definedName name="tb_5ei_5_ptable_header">'S5e.Asset Allocations'!$K$9</definedName>
    <definedName name="tb_5ei_5_ptable_label">'S5e.Asset Allocations'!$E$27:$F$29</definedName>
    <definedName name="tb_5ei_5_ptable_subtitle">'S5e.Asset Allocations'!$D$26</definedName>
    <definedName name="tb_5ei_6_ptable_data">'S5e.Asset Allocations'!$K$31:$K$33</definedName>
    <definedName name="tb_5ei_6_ptable_header">'S5e.Asset Allocations'!$K$9</definedName>
    <definedName name="tb_5ei_6_ptable_label">'S5e.Asset Allocations'!$E$31:$F$33</definedName>
    <definedName name="tb_5ei_6_ptable_subtitle">'S5e.Asset Allocations'!$D$30</definedName>
    <definedName name="tb_5ei_7_ptable_data">'S5e.Asset Allocations'!$K$35:$K$37</definedName>
    <definedName name="tb_5ei_7_ptable_header">'S5e.Asset Allocations'!$K$9</definedName>
    <definedName name="tb_5ei_7_ptable_label">'S5e.Asset Allocations'!$E$35:$F$37</definedName>
    <definedName name="tb_5ei_7_ptable_subtitle">'S5e.Asset Allocations'!$D$34</definedName>
    <definedName name="tb_5ei_8_ptable_data">'S5e.Asset Allocations'!$K$39:$K$41</definedName>
    <definedName name="tb_5ei_8_ptable_header">'S5e.Asset Allocations'!$K$9</definedName>
    <definedName name="tb_5ei_8_ptable_label">'S5e.Asset Allocations'!$E$39:$F$41</definedName>
    <definedName name="tb_5ei_8_ptable_subtitle">'S5e.Asset Allocations'!$D$38</definedName>
    <definedName name="tb_5ei_9_ptable_data">'S5e.Asset Allocations'!$K$43:$K$45</definedName>
    <definedName name="tb_5ei_9_ptable_header">'S5e.Asset Allocations'!$K$9</definedName>
    <definedName name="tb_5ei_9_ptable_label">'S5e.Asset Allocations'!$E$43:$F$45</definedName>
    <definedName name="tb_5ei_9_ptable_subtitle">'S5e.Asset Allocations'!$D$42</definedName>
    <definedName name="tb_6ai_1_ptable_data">'S6a.Actual Expenditure Capex'!$J$8:$K$25</definedName>
    <definedName name="tb_6ai_1_ptable_header">'S6a.Actual Expenditure Capex'!$J$7:$K$7</definedName>
    <definedName name="tb_6ai_1_ptable_label">'S6a.Actual Expenditure Capex'!$E$8:$G$25</definedName>
    <definedName name="tb_6aii_1_ptable_data">'S6a.Actual Expenditure Capex'!$K$27:$K$29</definedName>
    <definedName name="tb_6aii_1_ptable_header">'S6a.Actual Expenditure Capex'!$K$26</definedName>
    <definedName name="tb_6aii_1_ptable_label">'S6a.Actual Expenditure Capex'!$G$27:$G$29</definedName>
    <definedName name="tb_6aiii_2_ptable_data">'S6a.Actual Expenditure Capex'!$K$38,'S6a.Actual Expenditure Capex'!$J$40,'S6a.Actual Expenditure Capex'!$K$41</definedName>
    <definedName name="tb_6aiii_2_ptable_header">'S6a.Actual Expenditure Capex'!$K$31</definedName>
    <definedName name="tb_6aiii_2_ptable_label">'S6a.Actual Expenditure Capex'!$F$38,'S6a.Actual Expenditure Capex'!$G$40,'S6a.Actual Expenditure Capex'!$F$41</definedName>
    <definedName name="tb_6aiv_1_ptable_data">'S6a.Actual Expenditure Capex'!$J$45:$K$54</definedName>
    <definedName name="tb_6aiv_1_ptable_header">'S6a.Actual Expenditure Capex'!$J$42:$K$44</definedName>
    <definedName name="tb_6aiv_1_ptable_label">'S6a.Actual Expenditure Capex'!$F$45:$G$54</definedName>
    <definedName name="tb_6aix_1_table_subtitle">'S6a.Actual Expenditure Capex'!$E$107</definedName>
    <definedName name="tb_6aix_2_ptable_data">'S6a.Actual Expenditure Capex'!$J$115,'S6a.Actual Expenditure Capex'!$K$116</definedName>
    <definedName name="tb_6aix_2_ptable_header">'S6a.Actual Expenditure Capex'!$K$108</definedName>
    <definedName name="tb_6aix_2_ptable_label">'S6a.Actual Expenditure Capex'!$G$115,'S6a.Actual Expenditure Capex'!$F$116</definedName>
    <definedName name="tb_6aix_3_table_subtitle">'S6a.Actual Expenditure Capex'!$E$117</definedName>
    <definedName name="tb_6aix_4_ptable_data">'S6a.Actual Expenditure Capex'!$J$125,'S6a.Actual Expenditure Capex'!$K$126,'S6a.Actual Expenditure Capex'!$K$128</definedName>
    <definedName name="tb_6aix_4_ptable_header">'S6a.Actual Expenditure Capex'!$K$118</definedName>
    <definedName name="tb_6aix_4_ptable_label">'S6a.Actual Expenditure Capex'!$G$125,'S6a.Actual Expenditure Capex'!$F$126,'S6a.Actual Expenditure Capex'!$F$128</definedName>
    <definedName name="tb_6av_2_ptable_data">'S6a.Actual Expenditure Capex'!$J$64,'S6a.Actual Expenditure Capex'!$K$65,'S6a.Actual Expenditure Capex'!$J$66,'S6a.Actual Expenditure Capex'!$K$67</definedName>
    <definedName name="tb_6av_2_ptable_header">'S6a.Actual Expenditure Capex'!$K$57</definedName>
    <definedName name="tb_6av_2_ptable_label">'S6a.Actual Expenditure Capex'!$G$64,'S6a.Actual Expenditure Capex'!$F$65,'S6a.Actual Expenditure Capex'!$G$66,'S6a.Actual Expenditure Capex'!$F$67</definedName>
    <definedName name="tb_6avi_2_ptable_data">'S6a.Actual Expenditure Capex'!$J$77,'S6a.Actual Expenditure Capex'!$K$78,'S6a.Actual Expenditure Capex'!$J$79,'S6a.Actual Expenditure Capex'!$K$80</definedName>
    <definedName name="tb_6avi_2_ptable_header">'S6a.Actual Expenditure Capex'!$K$70</definedName>
    <definedName name="tb_6avi_2_ptable_label">'S6a.Actual Expenditure Capex'!$G$77,'S6a.Actual Expenditure Capex'!$F$78,'S6a.Actual Expenditure Capex'!$G$79,'S6a.Actual Expenditure Capex'!$F$80</definedName>
    <definedName name="tb_6avii_2_ptable_data">'S6a.Actual Expenditure Capex'!$J$89,'S6a.Actual Expenditure Capex'!$K$90,'S6a.Actual Expenditure Capex'!$J$91,'S6a.Actual Expenditure Capex'!$K$92</definedName>
    <definedName name="tb_6avii_2_ptable_header">'S6a.Actual Expenditure Capex'!$K$82</definedName>
    <definedName name="tb_6avii_2_ptable_label">'S6a.Actual Expenditure Capex'!$G$89,'S6a.Actual Expenditure Capex'!$F$90,'S6a.Actual Expenditure Capex'!$G$91,'S6a.Actual Expenditure Capex'!$F$92</definedName>
    <definedName name="tb_6aviii_2_ptable_data">'S6a.Actual Expenditure Capex'!$J$101,'S6a.Actual Expenditure Capex'!$K$102,'S6a.Actual Expenditure Capex'!$J$103,'S6a.Actual Expenditure Capex'!$K$104</definedName>
    <definedName name="tb_6aviii_2_ptable_header">'S6a.Actual Expenditure Capex'!$K$94</definedName>
    <definedName name="tb_6aviii_2_ptable_label">'S6a.Actual Expenditure Capex'!$G$101,'S6a.Actual Expenditure Capex'!$F$102,'S6a.Actual Expenditure Capex'!$G$103,'S6a.Actual Expenditure Capex'!$F$104</definedName>
    <definedName name="tb_6bi_2_ptable_data">'S6b.Actual Expenditure Opex'!$R$9:$R$11</definedName>
    <definedName name="tb_6bi_2_ptable_header">'S6b.Actual Expenditure Opex'!$R$7</definedName>
    <definedName name="tb_6bi_2_ptable_label">'S6b.Actual Expenditure Opex'!$E$9:$F$11</definedName>
    <definedName name="tb_6bi_2_ptable_subtitle">'S6b.Actual Expenditure Opex'!$E$8</definedName>
    <definedName name="tb_6bi_3_ptable_data">'S6b.Actual Expenditure Opex'!$R$13:$S$17</definedName>
    <definedName name="tb_6bi_3_ptable_header">'S6b.Actual Expenditure Opex'!$R$7:$S$7</definedName>
    <definedName name="tb_6bi_3_ptable_label">'S6b.Actual Expenditure Opex'!$E$13:$F$17</definedName>
    <definedName name="tb_6bi_3_ptable_subtitle">'S6b.Actual Expenditure Opex'!$E$12</definedName>
    <definedName name="tb_6bi_4_ptable_data">'S6b.Actual Expenditure Opex'!$R$19:$S$27</definedName>
    <definedName name="tb_6bi_4_ptable_header">'S6b.Actual Expenditure Opex'!$R$7:$S$7</definedName>
    <definedName name="tb_6bi_4_ptable_label">'S6b.Actual Expenditure Opex'!$D$19:$F$27</definedName>
    <definedName name="tb_6bii_1_cell_data">'S6b.Actual Expenditure Opex'!$S$29,'S6b.Actual Expenditure Opex'!$S$30,'S6b.Actual Expenditure Opex'!$S$31,'S6b.Actual Expenditure Opex'!$S$32</definedName>
    <definedName name="tb_6bii_1_cell_label">'S6b.Actual Expenditure Opex'!$F$29,'S6b.Actual Expenditure Opex'!$F$30,'S6b.Actual Expenditure Opex'!$F$31,'S6b.Actual Expenditure Opex'!$F$32</definedName>
    <definedName name="tb_7i_1_ptable_data">'S7.Actual vs Forecast'!$H$8:$J$8</definedName>
    <definedName name="tb_7i_1_ptable_header">'S7.Actual vs Forecast'!$H$7:$J$7</definedName>
    <definedName name="tb_7i_1_ptable_label">'S7.Actual vs Forecast'!$E$8</definedName>
    <definedName name="tb_7ii_1_ptable_data">'S7.Actual vs Forecast'!$H$10:$J$21</definedName>
    <definedName name="tb_7ii_1_ptable_header">'S7.Actual vs Forecast'!$H$9:$J$9</definedName>
    <definedName name="tb_7ii_1_ptable_label">'S7.Actual vs Forecast'!$D$10:$F$21</definedName>
    <definedName name="tb_7iii_1_ptable_data">'S7.Actual vs Forecast'!$H$23:$J$32</definedName>
    <definedName name="tb_7iii_1_ptable_header">'S7.Actual vs Forecast'!$H$9:$J$9</definedName>
    <definedName name="tb_7iii_1_ptable_label">'S7.Actual vs Forecast'!$D$23:$E$32</definedName>
    <definedName name="tb_7iv_1_ptable_data">'S7.Actual vs Forecast'!$H$34:$J$36</definedName>
    <definedName name="tb_7iv_1_ptable_header">'S7.Actual vs Forecast'!$H$9:$J$9</definedName>
    <definedName name="tb_7iv_1_ptable_label">'S7.Actual vs Forecast'!$E$34:$E$36</definedName>
    <definedName name="tb_7v_1_ptable_data">'S7.Actual vs Forecast'!$H$39:$J$42</definedName>
    <definedName name="tb_7v_1_ptable_header">'S7.Actual vs Forecast'!$H$9:$J$9</definedName>
    <definedName name="tb_7v_1_ptable_label">'S7.Actual vs Forecast'!$E$39:$E$42</definedName>
    <definedName name="tb_8i_1_ptable_data">'S8.Billed Quantities+Revenues'!$G$15:$H$24</definedName>
    <definedName name="tb_8i_1_ptable_header">'S8.Billed Quantities+Revenues'!$G$13:$H$13</definedName>
    <definedName name="tb_8i_1_ptable_label">'S8.Billed Quantities+Revenues'!$D$15:$F$24</definedName>
    <definedName name="tb_8i_1_ptable_labelheader">'S8.Billed Quantities+Revenues'!$D$13:$F$13</definedName>
    <definedName name="tb_8i_2_ptable_data">'S8.Billed Quantities+Revenues'!$G$26:$H$28</definedName>
    <definedName name="tb_8i_2_ptable_header">'S8.Billed Quantities+Revenues'!$G$13:$H$13</definedName>
    <definedName name="tb_8i_2_ptable_label">'S8.Billed Quantities+Revenues'!$F$26:$F$28</definedName>
    <definedName name="tb_8i_3_special_data">'S8.Billed Quantities+Revenues'!$Q$15:$AB$24</definedName>
    <definedName name="tb_8i_3_special_header">'S8.Billed Quantities+Revenues'!$Q$13:$AB$13</definedName>
    <definedName name="tb_8i_3_special_headerlabel">'S8.Billed Quantities+Revenues'!$Q$11:$AB$12</definedName>
    <definedName name="tb_8i_3_special_label">'S8.Billed Quantities+Revenues'!$D$16:$F$24</definedName>
    <definedName name="tb_8i_4_special_data">'S8.Billed Quantities+Revenues'!$Q$26:$AB$28</definedName>
    <definedName name="tb_8i_4_special_header">'S8.Billed Quantities+Revenues'!$Q$13:$AB$13</definedName>
    <definedName name="tb_8i_4_special_headerlabel">'S8.Billed Quantities+Revenues'!$Q$11:$AB$12</definedName>
    <definedName name="tb_8i_4_special_label">'S8.Billed Quantities+Revenues'!$F$26:$F$28</definedName>
    <definedName name="tb_8ii_1_ptable_data">'S8.Billed Quantities+Revenues'!$G$38:$G$47,'S8.Billed Quantities+Revenues'!$N$38:$N$47,'S8.Billed Quantities+Revenues'!$O$38:$O$47</definedName>
    <definedName name="tb_8ii_1_ptable_header">'S8.Billed Quantities+Revenues'!$G$36,'S8.Billed Quantities+Revenues'!$N$36,'S8.Billed Quantities+Revenues'!$O$36</definedName>
    <definedName name="tb_8ii_1_ptable_label">'S8.Billed Quantities+Revenues'!$D$38:$F$47</definedName>
    <definedName name="tb_8ii_1_ptable_labelheader">'S8.Billed Quantities+Revenues'!$D$36:$F$36</definedName>
    <definedName name="tb_8ii_2_ptable_data">'S8.Billed Quantities+Revenues'!$G$49:$G$51,'S8.Billed Quantities+Revenues'!$N$49:$N$51,'S8.Billed Quantities+Revenues'!$O$49:$O$51</definedName>
    <definedName name="tb_8ii_2_ptable_header">'S8.Billed Quantities+Revenues'!$G$36,'S8.Billed Quantities+Revenues'!$N$36,'S8.Billed Quantities+Revenues'!$O$36</definedName>
    <definedName name="tb_8ii_2_ptable_label">'S8.Billed Quantities+Revenues'!$F$49:$F$51</definedName>
    <definedName name="tb_8ii_3_ptable_data">'S8.Billed Quantities+Revenues'!$J$38:$L$47</definedName>
    <definedName name="tb_8ii_3_ptable_header">'S8.Billed Quantities+Revenues'!$J$36:$L$36</definedName>
    <definedName name="tb_8ii_3_ptable_label">'S8.Billed Quantities+Revenues'!$D$38:$F$47</definedName>
    <definedName name="tb_8ii_3_ptable_subtitle">'S8.Billed Quantities+Revenues'!$J$34,'S8.Billed Quantities+Revenues'!$J$35</definedName>
    <definedName name="tb_8ii_5_ptable_data">'S8.Billed Quantities+Revenues'!$J$49:$L$51</definedName>
    <definedName name="tb_8ii_5_ptable_header">'S8.Billed Quantities+Revenues'!$J$36:$L$36</definedName>
    <definedName name="tb_8ii_5_ptable_label">'S8.Billed Quantities+Revenues'!$F$49:$F$51</definedName>
    <definedName name="tb_8ii_5_ptable_subtitle">'S8.Billed Quantities+Revenues'!$J$34,'S8.Billed Quantities+Revenues'!$J$35</definedName>
    <definedName name="tb_8ii_5_special_data">'S8.Billed Quantities+Revenues'!$Q$38:$AB$47</definedName>
    <definedName name="tb_8ii_5_special_header">'S8.Billed Quantities+Revenues'!$Q$36:$AB$36</definedName>
    <definedName name="tb_8ii_5_special_headerlabel">'S8.Billed Quantities+Revenues'!$Q$34:$AB$35</definedName>
    <definedName name="tb_8ii_5_special_label">'S8.Billed Quantities+Revenues'!$D$38:$F$47</definedName>
    <definedName name="tb_8ii_6_special_data">'S8.Billed Quantities+Revenues'!$Q$49:$AB$51</definedName>
    <definedName name="tb_8ii_6_special_header">'S8.Billed Quantities+Revenues'!$Q$36:$AB$36</definedName>
    <definedName name="tb_8ii_6_special_headerlabel">'S8.Billed Quantities+Revenues'!$Q$34:$AB$35</definedName>
    <definedName name="tb_8ii_6_special_label">'S8.Billed Quantities+Revenues'!$D$38:$F$47</definedName>
    <definedName name="tb_8iii_1_cell_data">'S8.Billed Quantities+Revenues'!$F$54</definedName>
    <definedName name="tb_8iii_1_cell_label">'S8.Billed Quantities+Revenues'!$D$54</definedName>
    <definedName name="tb_9a_1_ptable_data">'S9a.Asset Register'!$H$10:$K$60</definedName>
    <definedName name="tb_9a_1_ptable_header">'S9a.Asset Register'!$H$9:$K$9</definedName>
    <definedName name="tb_9a_1_ptable_label">'S9a.Asset Register'!$C$10:$E$60,'S9a.Asset Register'!$G$10:$G$60</definedName>
    <definedName name="tb_9a_1_vptable">'S9a.Asset Register'!$C$9:$K$60</definedName>
    <definedName name="tb_9b_1_ptable_data">'S9b.Asset Age Profile'!$G$11:$AT$61</definedName>
    <definedName name="tb_9b_1_ptable_header">'S9b.Asset Age Profile'!$G$10:$AT$10</definedName>
    <definedName name="tb_9b_1_ptable_label">'S9b.Asset Age Profile'!$C$11:$F$61</definedName>
    <definedName name="tb_9b_1_vptable">'S9b.Asset Age Profile'!$C$10:$AT$61</definedName>
    <definedName name="tb_9c_1_ptable_data">'S9c.Overhead Lines'!$G$12:$I$22</definedName>
    <definedName name="tb_9c_1_ptable_header">'S9c.Overhead Lines'!$G$11:$I$11</definedName>
    <definedName name="tb_9c_1_ptable_label">'S9c.Overhead Lines'!$D$12:$E$22</definedName>
    <definedName name="tb_9c_1_ptable_subtitle">'S9c.Overhead Lines'!$D$11</definedName>
    <definedName name="tb_9c_2_ptable_data">'S9c.Overhead Lines'!$G$25:$H$31</definedName>
    <definedName name="tb_9c_2_ptable_header">'S9c.Overhead Lines'!$G$24:$H$24</definedName>
    <definedName name="tb_9c_2_ptable_label">'S9c.Overhead Lines'!$D$25:$E$31</definedName>
    <definedName name="tb_9c_2_ptable_subtitle">'S9c.Overhead Lines'!$D$24</definedName>
    <definedName name="tb_9c_3_ptable_data">'S9c.Overhead Lines'!$G$34:$H$34</definedName>
    <definedName name="tb_9c_3_ptable_header">'S9c.Overhead Lines'!$G$33:$H$33</definedName>
    <definedName name="tb_9c_3_ptable_label">'S9c.Overhead Lines'!$E$34</definedName>
    <definedName name="tb_9c_5_ptable_data">'S9c.Overhead Lines'!$G$37:$H$37</definedName>
    <definedName name="tb_9c_5_ptable_header">'S9c.Overhead Lines'!$G$36:$H$36</definedName>
    <definedName name="tb_9c_5_ptable_label">'S9c.Overhead Lines'!$E$37</definedName>
    <definedName name="tb_9c_6_ptable_data">'S9c.Overhead Lines'!$F$41:$G$47</definedName>
    <definedName name="tb_9c_6_ptable_header">'S9c.Overhead Lines'!$F$40:$G$40</definedName>
    <definedName name="tb_9c_6_ptable_label">'S9c.Overhead Lines'!$E$41:$E$47</definedName>
    <definedName name="tb_9c_6_table_subtitle">'S9c.Overhead Lines'!$D$39</definedName>
    <definedName name="tb_9c_6_vptable">'S9c.Overhead Lines'!$E$40:$G$47</definedName>
    <definedName name="tb_9d_1_ptable_data">'S9d.Embedded Networks'!$G$9:$H$25</definedName>
    <definedName name="tb_9d_1_ptable_header">'S9d.Embedded Networks'!$G$8:$H$8</definedName>
    <definedName name="tb_9d_1_ptable_label">'S9d.Embedded Networks'!$F$9:$F$25</definedName>
    <definedName name="tb_9d_1_ptable_labelheader">'S9d.Embedded Networks'!$F$8:$F$8</definedName>
    <definedName name="tb_9d_1_vptable">'S9d.Embedded Networks'!$F$8:$H$25</definedName>
    <definedName name="tb_9ei_1_vptable_subtitle">'S9e.Demand'!$E$9</definedName>
    <definedName name="tb_9ei_2_vptable_subtitle">'S9e.Demand'!$E$19</definedName>
    <definedName name="tb_9ei_4_cell_data">'S9e.Demand'!$J$30,'S9e.Demand'!$J$31</definedName>
    <definedName name="tb_9ei_4_cell_label">'S9e.Demand'!$F$30,'S9e.Demand'!$F$31</definedName>
    <definedName name="tb_9ei_4_cell_label2">'S9e.Demand'!$K$30,'S9e.Demand'!$K$31</definedName>
    <definedName name="tb_9ei_4_cell_subtitle">'S9e.Demand'!$D$29</definedName>
    <definedName name="tb_9eii_1_ptable_data">'S9e.Demand'!$J$37:$J$41</definedName>
    <definedName name="tb_9eii_1_ptable_header">'S9e.Demand'!$J$35</definedName>
    <definedName name="tb_9eii_1_ptable_label">'S9e.Demand'!$E$37:$F$41</definedName>
    <definedName name="tb_9eii_1_ptable_subtitle">'S9e.Demand'!$D$36</definedName>
    <definedName name="tb_9eii_2_ptable_data">'S9e.Demand'!$J$43:$J$51</definedName>
    <definedName name="tb_9eii_2_ptable_header">'S9e.Demand'!$J$42</definedName>
    <definedName name="tb_9eii_2_ptable_label">'S9e.Demand'!$E$43:$F$51</definedName>
    <definedName name="tb_9eii_3_cell_data">'S9e.Demand'!$K$49</definedName>
    <definedName name="tb_9eii_3_cell_label">'S9e.Demand'!$E$49</definedName>
    <definedName name="tb_9eiii_1_cell_data">'S9e.Demand'!$J$54,'S9e.Demand'!$J$55,'S9e.Demand'!$J$56,'S9e.Demand'!$J$59,'S9e.Demand'!$J$60,'S9e.Demand'!$J$61</definedName>
    <definedName name="tb_9eiii_1_cell_label">'S9e.Demand'!$F$54,'S9e.Demand'!$F$55,'S9e.Demand'!$E$56,'S9e.Demand'!$F$59,'S9e.Demand'!$F$60,'S9e.Demand'!$E$61</definedName>
    <definedName name="tb_9eiii_1_cell_labelheader">'S9e.Demand'!$J$53</definedName>
    <definedName name="Z_21F2E024_704F_4E93_AC63_213755ECFFE0_.wvu.PrintArea" localSheetId="0" hidden="1">CoverSheet!$A$1:$D$17</definedName>
    <definedName name="Z_21F2E024_704F_4E93_AC63_213755ECFFE0_.wvu.PrintArea" localSheetId="2" hidden="1">Instructions!$A$1:$C$40</definedName>
    <definedName name="Z_21F2E024_704F_4E93_AC63_213755ECFFE0_.wvu.PrintArea" localSheetId="4" hidden="1">'S2.Return on Investment'!$A$1:$N$108</definedName>
    <definedName name="Z_21F2E024_704F_4E93_AC63_213755ECFFE0_.wvu.PrintArea" localSheetId="5" hidden="1">'S3.Regulatory Profit'!$A$1:$U$57</definedName>
    <definedName name="Z_21F2E024_704F_4E93_AC63_213755ECFFE0_.wvu.PrintArea" localSheetId="6" hidden="1">'S3a.IRIS'!#REF!</definedName>
    <definedName name="Z_21F2E024_704F_4E93_AC63_213755ECFFE0_.wvu.PrintArea" localSheetId="7" hidden="1">'S4.RAB Value (Rolled Forward)'!$A$1:$Q$119</definedName>
    <definedName name="Z_21F2E024_704F_4E93_AC63_213755ECFFE0_.wvu.PrintArea" localSheetId="8" hidden="1">'S5a.Regulatory Tax Allowance'!$A$1:$K$91</definedName>
    <definedName name="Z_21F2E024_704F_4E93_AC63_213755ECFFE0_.wvu.PrintArea" localSheetId="9" hidden="1">'S5b.Related Party Transactions'!$A$1:$K$56</definedName>
    <definedName name="Z_21F2E024_704F_4E93_AC63_213755ECFFE0_.wvu.PrintArea" localSheetId="10" hidden="1">'S5c.TCSD Allowance'!$A$1:$O$28</definedName>
    <definedName name="Z_21F2E024_704F_4E93_AC63_213755ECFFE0_.wvu.PrintArea" localSheetId="11" hidden="1">'S5d.Cost Allocations'!$A$1:$O$84</definedName>
    <definedName name="Z_21F2E024_704F_4E93_AC63_213755ECFFE0_.wvu.PrintArea" localSheetId="12" hidden="1">'S5e.Asset Allocations'!$A$1:$N$81</definedName>
    <definedName name="Z_21F2E024_704F_4E93_AC63_213755ECFFE0_.wvu.PrintArea" localSheetId="13" hidden="1">'S6a.Actual Expenditure Capex'!$A$1:$L$129</definedName>
    <definedName name="Z_21F2E024_704F_4E93_AC63_213755ECFFE0_.wvu.PrintArea" localSheetId="15" hidden="1">'S7.Actual vs Forecast'!$A$1:$K$46</definedName>
    <definedName name="Z_21F2E024_704F_4E93_AC63_213755ECFFE0_.wvu.PrintArea" localSheetId="16" hidden="1">'S8.Billed Quantities+Revenues'!$A$1:$V$55</definedName>
    <definedName name="Z_21F2E024_704F_4E93_AC63_213755ECFFE0_.wvu.PrintArea" localSheetId="17" hidden="1">'S9a.Asset Register'!$A$1:$L$61</definedName>
    <definedName name="Z_21F2E024_704F_4E93_AC63_213755ECFFE0_.wvu.PrintArea" localSheetId="18" hidden="1">'S9b.Asset Age Profile'!$A$1:$AT$62</definedName>
    <definedName name="Z_21F2E024_704F_4E93_AC63_213755ECFFE0_.wvu.PrintArea" localSheetId="20" hidden="1">'S9d.Embedded Networks'!$A$1:$J$27</definedName>
    <definedName name="Z_21F2E024_704F_4E93_AC63_213755ECFFE0_.wvu.PrintArea" localSheetId="21" hidden="1">'S9e.Demand'!$A$1:$L$62</definedName>
    <definedName name="Z_21F2E024_704F_4E93_AC63_213755ECFFE0_.wvu.PrintArea" localSheetId="1" hidden="1">TOC!$A$1:$D$29</definedName>
    <definedName name="Z_21F2E024_704F_4E93_AC63_213755ECFFE0_.wvu.PrintTitles" localSheetId="12" hidden="1">'S5e.Asset Allocations'!$1:$6</definedName>
    <definedName name="Z_A14D7CC1_2369_4658_B8E9_B7D652E5D709_.wvu.PrintArea" localSheetId="5" hidden="1">'S3.Regulatory Profit'!$A$1:$S$51</definedName>
    <definedName name="Z_A14D7CC1_2369_4658_B8E9_B7D652E5D709_.wvu.PrintArea" localSheetId="13" hidden="1">'S6a.Actual Expenditure Capex'!$A$1:$J$51</definedName>
    <definedName name="Z_A14D7CC1_2369_4658_B8E9_B7D652E5D709_.wvu.PrintArea" localSheetId="14" hidden="1">'S6b.Actual Expenditure Opex'!#REF!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1" i="41" l="1"/>
  <c r="J54" i="119"/>
  <c r="I18" i="119"/>
  <c r="I19" i="119"/>
  <c r="I17" i="119"/>
  <c r="J28" i="119"/>
  <c r="I27" i="119"/>
  <c r="I26" i="119"/>
  <c r="I25" i="119"/>
  <c r="I24" i="119"/>
  <c r="I23" i="119"/>
  <c r="I22" i="119"/>
  <c r="I21" i="119"/>
  <c r="I15" i="119"/>
  <c r="I14" i="119"/>
  <c r="I13" i="119"/>
  <c r="I12" i="119"/>
  <c r="T15" i="60" l="1"/>
  <c r="L11" i="97"/>
  <c r="L10" i="97"/>
  <c r="L9" i="97"/>
  <c r="I11" i="97"/>
  <c r="I10" i="97"/>
  <c r="I9" i="97"/>
  <c r="E9" i="41" l="1"/>
  <c r="I30" i="123"/>
  <c r="I29" i="123"/>
  <c r="I28" i="123"/>
  <c r="I26" i="123"/>
  <c r="I25" i="123"/>
  <c r="I24" i="123"/>
  <c r="I23" i="123"/>
  <c r="P39" i="63"/>
  <c r="N39" i="63"/>
  <c r="Z26" i="74"/>
  <c r="AA26" i="74"/>
  <c r="Z27" i="74"/>
  <c r="AA27" i="74"/>
  <c r="Y38" i="74"/>
  <c r="AB38" i="74"/>
  <c r="Y39" i="74"/>
  <c r="AB39" i="74"/>
  <c r="Y40" i="74"/>
  <c r="AB40" i="74"/>
  <c r="Y41" i="74"/>
  <c r="AB41" i="74"/>
  <c r="Y42" i="74"/>
  <c r="AB42" i="74"/>
  <c r="Y43" i="74"/>
  <c r="AB43" i="74"/>
  <c r="Y44" i="74"/>
  <c r="AB44" i="74"/>
  <c r="Y45" i="74"/>
  <c r="AB45" i="74"/>
  <c r="Y46" i="74"/>
  <c r="AB46" i="74"/>
  <c r="Y47" i="74"/>
  <c r="AB47" i="74"/>
  <c r="Y49" i="74"/>
  <c r="Z49" i="74"/>
  <c r="AA49" i="74"/>
  <c r="AB49" i="74"/>
  <c r="Y50" i="74"/>
  <c r="Z50" i="74"/>
  <c r="AA50" i="74"/>
  <c r="AB50" i="74"/>
  <c r="J19" i="126"/>
  <c r="G19" i="126"/>
  <c r="H19" i="126"/>
  <c r="I19" i="126"/>
  <c r="F19" i="126"/>
  <c r="G14" i="126"/>
  <c r="H14" i="126"/>
  <c r="I14" i="126"/>
  <c r="J14" i="126"/>
  <c r="F13" i="126"/>
  <c r="F14" i="126" s="1"/>
  <c r="G13" i="126"/>
  <c r="H13" i="126"/>
  <c r="I13" i="126"/>
  <c r="J13" i="126"/>
  <c r="AA28" i="74" l="1"/>
  <c r="AB51" i="74"/>
  <c r="Y51" i="74"/>
  <c r="Z28" i="74"/>
  <c r="AA51" i="74"/>
  <c r="Z51" i="74"/>
  <c r="K14" i="126"/>
  <c r="N38" i="74"/>
  <c r="G50" i="74"/>
  <c r="G49" i="74"/>
  <c r="L50" i="74"/>
  <c r="L49" i="74"/>
  <c r="L47" i="74"/>
  <c r="L38" i="74"/>
  <c r="K50" i="74"/>
  <c r="J50" i="74"/>
  <c r="K49" i="74"/>
  <c r="J49" i="74"/>
  <c r="L46" i="74"/>
  <c r="L45" i="74"/>
  <c r="L44" i="74"/>
  <c r="L43" i="74"/>
  <c r="L42" i="74"/>
  <c r="L41" i="74"/>
  <c r="L40" i="74"/>
  <c r="L39" i="74"/>
  <c r="O38" i="74"/>
  <c r="L51" i="74" l="1"/>
  <c r="K51" i="74"/>
  <c r="G51" i="74"/>
  <c r="J51" i="74"/>
  <c r="G38" i="74"/>
  <c r="I18" i="126"/>
  <c r="F18" i="126"/>
  <c r="J18" i="126"/>
  <c r="H18" i="126"/>
  <c r="G18" i="126"/>
  <c r="M74" i="63"/>
  <c r="N79" i="63" s="1"/>
  <c r="O74" i="63"/>
  <c r="P79" i="63" s="1"/>
  <c r="K33" i="102"/>
  <c r="M77" i="63"/>
  <c r="O77" i="63"/>
  <c r="P90" i="63" l="1"/>
  <c r="K19" i="126" l="1"/>
  <c r="K25" i="64"/>
  <c r="R3" i="122" l="1"/>
  <c r="H3" i="123"/>
  <c r="AC3" i="74"/>
  <c r="T47" i="60"/>
  <c r="G47" i="86" l="1"/>
  <c r="F47" i="86"/>
  <c r="H37" i="86" s="1"/>
  <c r="S25" i="122"/>
  <c r="R17" i="122"/>
  <c r="R11" i="122"/>
  <c r="S21" i="122" s="1"/>
  <c r="G27" i="74" l="1"/>
  <c r="G26" i="74"/>
  <c r="H27" i="74"/>
  <c r="H21" i="97" l="1"/>
  <c r="S27" i="122"/>
  <c r="M107" i="102"/>
  <c r="S38" i="74" l="1"/>
  <c r="Q49" i="74"/>
  <c r="O50" i="74"/>
  <c r="O49" i="74"/>
  <c r="N44" i="74"/>
  <c r="O39" i="74"/>
  <c r="N50" i="74"/>
  <c r="O40" i="74"/>
  <c r="O41" i="74"/>
  <c r="O42" i="74"/>
  <c r="O43" i="74"/>
  <c r="O44" i="74"/>
  <c r="O45" i="74"/>
  <c r="O46" i="74"/>
  <c r="O47" i="74"/>
  <c r="N39" i="74"/>
  <c r="N40" i="74"/>
  <c r="N49" i="74"/>
  <c r="N41" i="74"/>
  <c r="N42" i="74"/>
  <c r="N43" i="74"/>
  <c r="N45" i="74"/>
  <c r="N46" i="74"/>
  <c r="N47" i="74"/>
  <c r="G47" i="74" s="1"/>
  <c r="I37" i="105"/>
  <c r="J40" i="105" s="1"/>
  <c r="K41" i="104"/>
  <c r="L16" i="103"/>
  <c r="H18" i="123"/>
  <c r="H26" i="74"/>
  <c r="G28" i="74"/>
  <c r="H28" i="97" s="1"/>
  <c r="G43" i="74" l="1"/>
  <c r="G46" i="74"/>
  <c r="G39" i="74"/>
  <c r="G42" i="74"/>
  <c r="G41" i="74"/>
  <c r="G44" i="74"/>
  <c r="G45" i="74"/>
  <c r="G40" i="74"/>
  <c r="H20" i="97"/>
  <c r="H28" i="74"/>
  <c r="H19" i="97" s="1"/>
  <c r="O51" i="74"/>
  <c r="N51" i="74"/>
  <c r="Q27" i="74" l="1"/>
  <c r="I36" i="123" l="1"/>
  <c r="H31" i="123"/>
  <c r="K3" i="125" l="1"/>
  <c r="K2" i="125"/>
  <c r="S45" i="74"/>
  <c r="S49" i="74"/>
  <c r="S39" i="74"/>
  <c r="R26" i="74"/>
  <c r="S40" i="74"/>
  <c r="S50" i="74"/>
  <c r="J61" i="93"/>
  <c r="S51" i="74" l="1"/>
  <c r="I40" i="123"/>
  <c r="I41" i="123"/>
  <c r="I42" i="123"/>
  <c r="I39" i="123"/>
  <c r="I35" i="123"/>
  <c r="I34" i="123"/>
  <c r="H2" i="123"/>
  <c r="J42" i="123"/>
  <c r="J41" i="123"/>
  <c r="J40" i="123"/>
  <c r="J39" i="123"/>
  <c r="J36" i="123"/>
  <c r="J35" i="123"/>
  <c r="J34" i="123"/>
  <c r="J31" i="123"/>
  <c r="J30" i="123"/>
  <c r="J29" i="123"/>
  <c r="J28" i="123"/>
  <c r="H27" i="123"/>
  <c r="H32" i="123" s="1"/>
  <c r="J32" i="123" s="1"/>
  <c r="J26" i="123"/>
  <c r="J25" i="123"/>
  <c r="J24" i="123"/>
  <c r="J23" i="123"/>
  <c r="J20" i="123"/>
  <c r="H19" i="123"/>
  <c r="H21" i="123" s="1"/>
  <c r="J21" i="123" s="1"/>
  <c r="J17" i="123"/>
  <c r="J16" i="123"/>
  <c r="J15" i="123"/>
  <c r="J13" i="123"/>
  <c r="J12" i="123"/>
  <c r="J11" i="123"/>
  <c r="J10" i="123"/>
  <c r="J8" i="123"/>
  <c r="R2" i="122"/>
  <c r="I27" i="123" l="1"/>
  <c r="J18" i="123"/>
  <c r="I31" i="123"/>
  <c r="J27" i="123"/>
  <c r="J19" i="123"/>
  <c r="L2" i="120"/>
  <c r="M77" i="120"/>
  <c r="L77" i="120"/>
  <c r="M68" i="120"/>
  <c r="L68" i="120"/>
  <c r="M59" i="120"/>
  <c r="L59" i="120"/>
  <c r="K52" i="120"/>
  <c r="K48" i="120"/>
  <c r="K41" i="120"/>
  <c r="N40" i="120"/>
  <c r="L40" i="120"/>
  <c r="K40" i="120"/>
  <c r="J40" i="120"/>
  <c r="K39" i="120"/>
  <c r="K37" i="120"/>
  <c r="M36" i="120"/>
  <c r="K33" i="120"/>
  <c r="M32" i="120"/>
  <c r="K29" i="120"/>
  <c r="M28" i="120"/>
  <c r="K25" i="120"/>
  <c r="M24" i="120"/>
  <c r="K21" i="120"/>
  <c r="M20" i="120"/>
  <c r="K17" i="120"/>
  <c r="M16" i="120"/>
  <c r="K13" i="120"/>
  <c r="M12" i="120"/>
  <c r="M40" i="120" s="1"/>
  <c r="L3" i="120"/>
  <c r="H2" i="119"/>
  <c r="H3" i="119"/>
  <c r="I32" i="123" l="1"/>
  <c r="J16" i="119"/>
  <c r="J20" i="119" s="1"/>
  <c r="J29" i="119"/>
  <c r="J33" i="119" s="1"/>
  <c r="J34" i="119" l="1"/>
  <c r="K126" i="64" l="1"/>
  <c r="J48" i="93"/>
  <c r="U49" i="74"/>
  <c r="V49" i="74"/>
  <c r="Q50" i="74"/>
  <c r="Q26" i="74"/>
  <c r="X26" i="74"/>
  <c r="W26" i="74"/>
  <c r="W27" i="74"/>
  <c r="X27" i="74"/>
  <c r="T26" i="74"/>
  <c r="U26" i="74"/>
  <c r="T27" i="74"/>
  <c r="U27" i="74"/>
  <c r="R27" i="74"/>
  <c r="H10" i="97" l="1"/>
  <c r="H11" i="97"/>
  <c r="H9" i="97"/>
  <c r="H13" i="97"/>
  <c r="H15" i="97"/>
  <c r="H14" i="97"/>
  <c r="U28" i="74"/>
  <c r="X28" i="74"/>
  <c r="T28" i="74"/>
  <c r="W28" i="74"/>
  <c r="Q28" i="74"/>
  <c r="R28" i="74"/>
  <c r="I19" i="97" l="1"/>
  <c r="K38" i="64"/>
  <c r="R49" i="74" l="1"/>
  <c r="T49" i="74"/>
  <c r="R50" i="74"/>
  <c r="T50" i="74"/>
  <c r="U50" i="74"/>
  <c r="V50" i="74"/>
  <c r="V38" i="74"/>
  <c r="V39" i="74"/>
  <c r="V40" i="74"/>
  <c r="S41" i="74"/>
  <c r="V41" i="74"/>
  <c r="S42" i="74"/>
  <c r="V42" i="74"/>
  <c r="S43" i="74"/>
  <c r="V43" i="74"/>
  <c r="S44" i="74"/>
  <c r="V44" i="74"/>
  <c r="V45" i="74"/>
  <c r="S46" i="74"/>
  <c r="V46" i="74"/>
  <c r="S47" i="74"/>
  <c r="V47" i="74"/>
  <c r="U51" i="74" l="1"/>
  <c r="T51" i="74"/>
  <c r="Q51" i="74"/>
  <c r="R51" i="74"/>
  <c r="V51" i="74"/>
  <c r="I3" i="38"/>
  <c r="I3" i="93"/>
  <c r="H3" i="87"/>
  <c r="G3" i="86"/>
  <c r="AE3" i="41"/>
  <c r="I3" i="57"/>
  <c r="I3" i="64"/>
  <c r="K3" i="104"/>
  <c r="M3" i="103"/>
  <c r="H3" i="105"/>
  <c r="N3" i="63"/>
  <c r="R3" i="60"/>
  <c r="K3" i="102"/>
  <c r="J3" i="97"/>
  <c r="I2" i="38"/>
  <c r="I2" i="93"/>
  <c r="H2" i="87"/>
  <c r="G2" i="86"/>
  <c r="AE2" i="41"/>
  <c r="I2" i="57"/>
  <c r="AC2" i="74"/>
  <c r="I2" i="64"/>
  <c r="K2" i="104"/>
  <c r="M2" i="103"/>
  <c r="H2" i="105"/>
  <c r="N2" i="63"/>
  <c r="R2" i="60"/>
  <c r="K2" i="102"/>
  <c r="J2" i="97"/>
  <c r="J26" i="93" l="1"/>
  <c r="K42" i="102" l="1"/>
  <c r="P115" i="102" s="1"/>
  <c r="I64" i="105" l="1"/>
  <c r="M57" i="102" l="1"/>
  <c r="L79" i="102" l="1"/>
  <c r="Q115" i="102" s="1"/>
  <c r="K79" i="102"/>
  <c r="J79" i="102"/>
  <c r="I79" i="102"/>
  <c r="G79" i="102"/>
  <c r="H92" i="38" l="1"/>
  <c r="K90" i="38"/>
  <c r="K89" i="38"/>
  <c r="K87" i="38"/>
  <c r="K86" i="38"/>
  <c r="I34" i="38"/>
  <c r="H34" i="38"/>
  <c r="H19" i="38"/>
  <c r="J56" i="93"/>
  <c r="J47" i="93"/>
  <c r="J39" i="93"/>
  <c r="J41" i="93" s="1"/>
  <c r="J16" i="93"/>
  <c r="G31" i="86"/>
  <c r="I21" i="86"/>
  <c r="H19" i="86"/>
  <c r="G19" i="86"/>
  <c r="L32" i="86" s="1"/>
  <c r="I18" i="86"/>
  <c r="I17" i="86"/>
  <c r="I16" i="86"/>
  <c r="I15" i="86"/>
  <c r="I14" i="86"/>
  <c r="I13" i="86"/>
  <c r="I12" i="86"/>
  <c r="AR61" i="41"/>
  <c r="AR60" i="41"/>
  <c r="AR59" i="41"/>
  <c r="AR58" i="41"/>
  <c r="AR57" i="41"/>
  <c r="AR56" i="41"/>
  <c r="AR55" i="41"/>
  <c r="AR54" i="41"/>
  <c r="AR53" i="41"/>
  <c r="AR52" i="41"/>
  <c r="AR51" i="41"/>
  <c r="AR50" i="41"/>
  <c r="AR49" i="41"/>
  <c r="AR48" i="41"/>
  <c r="AR47" i="41"/>
  <c r="AR46" i="41"/>
  <c r="AR45" i="41"/>
  <c r="AR44" i="41"/>
  <c r="AR43" i="41"/>
  <c r="AR42" i="41"/>
  <c r="AR41" i="41"/>
  <c r="AR40" i="41"/>
  <c r="AR39" i="41"/>
  <c r="AR38" i="41"/>
  <c r="AR37" i="41"/>
  <c r="AR36" i="41"/>
  <c r="AR35" i="41"/>
  <c r="AR34" i="41"/>
  <c r="AR33" i="41"/>
  <c r="AR32" i="41"/>
  <c r="AR31" i="41"/>
  <c r="AR30" i="41"/>
  <c r="AR29" i="41"/>
  <c r="AR28" i="41"/>
  <c r="AR27" i="41"/>
  <c r="AR26" i="41"/>
  <c r="AR25" i="41"/>
  <c r="AR24" i="41"/>
  <c r="AR23" i="41"/>
  <c r="AR22" i="41"/>
  <c r="AR21" i="41"/>
  <c r="AR20" i="41"/>
  <c r="AR19" i="41"/>
  <c r="AR18" i="41"/>
  <c r="AR17" i="41"/>
  <c r="AR16" i="41"/>
  <c r="AR15" i="41"/>
  <c r="AR14" i="41"/>
  <c r="AR13" i="41"/>
  <c r="AR12" i="41"/>
  <c r="J60" i="57"/>
  <c r="J59" i="57"/>
  <c r="J58" i="57"/>
  <c r="J57" i="57"/>
  <c r="J56" i="57"/>
  <c r="J55" i="57"/>
  <c r="J54" i="57"/>
  <c r="J53" i="57"/>
  <c r="J52" i="57"/>
  <c r="J51" i="57"/>
  <c r="J50" i="57"/>
  <c r="J49" i="57"/>
  <c r="J48" i="57"/>
  <c r="J47" i="57"/>
  <c r="J46" i="57"/>
  <c r="J45" i="57"/>
  <c r="J44" i="57"/>
  <c r="J43" i="57"/>
  <c r="J42" i="57"/>
  <c r="J41" i="57"/>
  <c r="J40" i="57"/>
  <c r="J39" i="57"/>
  <c r="J38" i="57"/>
  <c r="J37" i="57"/>
  <c r="J36" i="57"/>
  <c r="J35" i="57"/>
  <c r="J34" i="57"/>
  <c r="J33" i="57"/>
  <c r="J32" i="57"/>
  <c r="J31" i="57"/>
  <c r="J30" i="57"/>
  <c r="J29" i="57"/>
  <c r="J28" i="57"/>
  <c r="J27" i="57"/>
  <c r="J26" i="57"/>
  <c r="J25" i="57"/>
  <c r="J24" i="57"/>
  <c r="J23" i="57"/>
  <c r="J22" i="57"/>
  <c r="J21" i="57"/>
  <c r="J20" i="57"/>
  <c r="J19" i="57"/>
  <c r="J18" i="57"/>
  <c r="J17" i="57"/>
  <c r="J16" i="57"/>
  <c r="J15" i="57"/>
  <c r="J14" i="57"/>
  <c r="J13" i="57"/>
  <c r="J12" i="57"/>
  <c r="J11" i="57"/>
  <c r="J10" i="57"/>
  <c r="X50" i="74"/>
  <c r="W50" i="74"/>
  <c r="X49" i="74"/>
  <c r="W49" i="74"/>
  <c r="I21" i="97"/>
  <c r="I20" i="97"/>
  <c r="K116" i="64"/>
  <c r="K102" i="64"/>
  <c r="K104" i="64" s="1"/>
  <c r="K90" i="64"/>
  <c r="K92" i="64" s="1"/>
  <c r="K78" i="64"/>
  <c r="J13" i="64" s="1"/>
  <c r="K65" i="64"/>
  <c r="K67" i="64" s="1"/>
  <c r="K52" i="64"/>
  <c r="K54" i="64" s="1"/>
  <c r="J52" i="64"/>
  <c r="K9" i="64" s="1"/>
  <c r="I11" i="123" s="1"/>
  <c r="K8" i="64"/>
  <c r="K22" i="64"/>
  <c r="M74" i="104"/>
  <c r="L74" i="104"/>
  <c r="M65" i="104"/>
  <c r="L65" i="104"/>
  <c r="M56" i="104"/>
  <c r="L56" i="104"/>
  <c r="K48" i="104"/>
  <c r="K47" i="104"/>
  <c r="K45" i="104"/>
  <c r="K37" i="104"/>
  <c r="K33" i="104"/>
  <c r="K29" i="104"/>
  <c r="K25" i="104"/>
  <c r="K21" i="104"/>
  <c r="K17" i="104"/>
  <c r="K13" i="104"/>
  <c r="I25" i="103"/>
  <c r="N16" i="103"/>
  <c r="M16" i="103"/>
  <c r="J90" i="105"/>
  <c r="I62" i="105"/>
  <c r="J57" i="105"/>
  <c r="O114" i="63"/>
  <c r="N114" i="63"/>
  <c r="M114" i="63"/>
  <c r="L114" i="63"/>
  <c r="K114" i="63"/>
  <c r="J114" i="63"/>
  <c r="I114" i="63"/>
  <c r="H114" i="63"/>
  <c r="G114" i="63"/>
  <c r="P113" i="63"/>
  <c r="P112" i="63"/>
  <c r="S111" i="63"/>
  <c r="P111" i="63"/>
  <c r="P110" i="63"/>
  <c r="P109" i="63"/>
  <c r="P108" i="63"/>
  <c r="P107" i="63"/>
  <c r="P106" i="63"/>
  <c r="T21" i="60"/>
  <c r="I34" i="97" s="1"/>
  <c r="N90" i="63"/>
  <c r="N31" i="63" s="1"/>
  <c r="M61" i="63"/>
  <c r="M64" i="63" s="1"/>
  <c r="N65" i="63" s="1"/>
  <c r="N33" i="63" s="1"/>
  <c r="P57" i="63"/>
  <c r="P44" i="63"/>
  <c r="S110" i="63" s="1"/>
  <c r="N44" i="63"/>
  <c r="L24" i="63"/>
  <c r="M10" i="63" s="1"/>
  <c r="M24" i="63" s="1"/>
  <c r="N10" i="63" s="1"/>
  <c r="N24" i="63" s="1"/>
  <c r="O10" i="63" s="1"/>
  <c r="O24" i="63" s="1"/>
  <c r="P10" i="63" s="1"/>
  <c r="P20" i="63"/>
  <c r="K49" i="102" s="1"/>
  <c r="P8" i="63"/>
  <c r="O8" i="63"/>
  <c r="N8" i="63"/>
  <c r="M8" i="63"/>
  <c r="L8" i="63"/>
  <c r="K8" i="63"/>
  <c r="T17" i="60"/>
  <c r="I33" i="97" s="1"/>
  <c r="M117" i="102"/>
  <c r="S79" i="102"/>
  <c r="M78" i="102"/>
  <c r="S67" i="102" s="1"/>
  <c r="S78" i="102"/>
  <c r="M77" i="102"/>
  <c r="S66" i="102" s="1"/>
  <c r="S77" i="102"/>
  <c r="M76" i="102"/>
  <c r="S65" i="102" s="1"/>
  <c r="S76" i="102"/>
  <c r="M75" i="102"/>
  <c r="S64" i="102" s="1"/>
  <c r="S75" i="102"/>
  <c r="M74" i="102"/>
  <c r="S63" i="102" s="1"/>
  <c r="S74" i="102"/>
  <c r="M73" i="102"/>
  <c r="S62" i="102" s="1"/>
  <c r="S73" i="102"/>
  <c r="M72" i="102"/>
  <c r="S61" i="102" s="1"/>
  <c r="S72" i="102"/>
  <c r="M71" i="102"/>
  <c r="S60" i="102" s="1"/>
  <c r="S71" i="102"/>
  <c r="M70" i="102"/>
  <c r="S59" i="102" s="1"/>
  <c r="S70" i="102"/>
  <c r="M69" i="102"/>
  <c r="S58" i="102" s="1"/>
  <c r="S69" i="102"/>
  <c r="M68" i="102"/>
  <c r="S57" i="102" s="1"/>
  <c r="S68" i="102"/>
  <c r="M67" i="102"/>
  <c r="S56" i="102" s="1"/>
  <c r="M8" i="102"/>
  <c r="L8" i="102"/>
  <c r="K8" i="102"/>
  <c r="J8" i="102"/>
  <c r="L15" i="97"/>
  <c r="L14" i="97"/>
  <c r="L13" i="97"/>
  <c r="J49" i="93" l="1"/>
  <c r="K49" i="93"/>
  <c r="J11" i="97"/>
  <c r="J10" i="97"/>
  <c r="J9" i="97"/>
  <c r="S109" i="63"/>
  <c r="T109" i="63" s="1"/>
  <c r="I10" i="123"/>
  <c r="I15" i="123"/>
  <c r="H30" i="86"/>
  <c r="I20" i="103"/>
  <c r="X51" i="74"/>
  <c r="R77" i="102"/>
  <c r="T111" i="63"/>
  <c r="I27" i="103"/>
  <c r="I8" i="123"/>
  <c r="W51" i="74"/>
  <c r="K49" i="104"/>
  <c r="P50" i="63" s="1"/>
  <c r="P24" i="63" s="1"/>
  <c r="K47" i="102" s="1"/>
  <c r="K128" i="64"/>
  <c r="I12" i="105"/>
  <c r="K11" i="64"/>
  <c r="I13" i="123" s="1"/>
  <c r="P18" i="63"/>
  <c r="K40" i="102" s="1"/>
  <c r="J54" i="64"/>
  <c r="M32" i="86"/>
  <c r="M79" i="102"/>
  <c r="R39" i="102"/>
  <c r="R60" i="102"/>
  <c r="R67" i="102"/>
  <c r="R75" i="102"/>
  <c r="R41" i="102"/>
  <c r="R64" i="102"/>
  <c r="R72" i="102"/>
  <c r="R80" i="102"/>
  <c r="R62" i="102"/>
  <c r="R57" i="102"/>
  <c r="R71" i="102"/>
  <c r="R79" i="102"/>
  <c r="R81" i="102"/>
  <c r="R66" i="102"/>
  <c r="R68" i="102"/>
  <c r="R76" i="102"/>
  <c r="R55" i="102"/>
  <c r="P114" i="63"/>
  <c r="P16" i="63"/>
  <c r="T110" i="63"/>
  <c r="J14" i="64"/>
  <c r="I16" i="123" s="1"/>
  <c r="H27" i="86"/>
  <c r="I19" i="86"/>
  <c r="R42" i="102"/>
  <c r="R56" i="102"/>
  <c r="R58" i="102"/>
  <c r="R63" i="102"/>
  <c r="R65" i="102"/>
  <c r="R70" i="102"/>
  <c r="R74" i="102"/>
  <c r="R78" i="102"/>
  <c r="R82" i="102"/>
  <c r="R40" i="102"/>
  <c r="R43" i="102"/>
  <c r="R59" i="102"/>
  <c r="R61" i="102"/>
  <c r="R69" i="102"/>
  <c r="R73" i="102"/>
  <c r="P29" i="63"/>
  <c r="K32" i="102"/>
  <c r="N50" i="63"/>
  <c r="P31" i="63"/>
  <c r="I49" i="105"/>
  <c r="J50" i="105" s="1"/>
  <c r="I13" i="105" s="1"/>
  <c r="J14" i="105" s="1"/>
  <c r="I68" i="105"/>
  <c r="K10" i="64"/>
  <c r="I12" i="123" s="1"/>
  <c r="J15" i="64"/>
  <c r="I17" i="123" s="1"/>
  <c r="K41" i="64"/>
  <c r="K80" i="64"/>
  <c r="H25" i="86"/>
  <c r="H29" i="86"/>
  <c r="H28" i="86"/>
  <c r="H26" i="86"/>
  <c r="J51" i="93"/>
  <c r="J13" i="97"/>
  <c r="J15" i="97"/>
  <c r="J14" i="97"/>
  <c r="H26" i="97" l="1"/>
  <c r="K11" i="97"/>
  <c r="K9" i="97"/>
  <c r="K10" i="97"/>
  <c r="K16" i="64"/>
  <c r="K17" i="64" s="1"/>
  <c r="K20" i="64" s="1"/>
  <c r="I18" i="123"/>
  <c r="I19" i="123" s="1"/>
  <c r="H25" i="97"/>
  <c r="K18" i="64"/>
  <c r="I20" i="123" s="1"/>
  <c r="I15" i="97"/>
  <c r="K39" i="102"/>
  <c r="P106" i="102" s="1"/>
  <c r="Q106" i="102" s="1"/>
  <c r="I32" i="97"/>
  <c r="K38" i="102"/>
  <c r="P110" i="102"/>
  <c r="Q110" i="102" s="1"/>
  <c r="I72" i="105"/>
  <c r="L34" i="102"/>
  <c r="M22" i="102"/>
  <c r="M12" i="102" s="1"/>
  <c r="M21" i="102"/>
  <c r="T9" i="60"/>
  <c r="S114" i="63"/>
  <c r="T114" i="63" s="1"/>
  <c r="H27" i="97"/>
  <c r="K15" i="97"/>
  <c r="I13" i="97"/>
  <c r="I42" i="97"/>
  <c r="I14" i="97"/>
  <c r="K13" i="97"/>
  <c r="H34" i="86"/>
  <c r="K14" i="97"/>
  <c r="M63" i="102"/>
  <c r="P12" i="63"/>
  <c r="S107" i="63"/>
  <c r="T107" i="63" s="1"/>
  <c r="O61" i="63"/>
  <c r="O64" i="63" s="1"/>
  <c r="P65" i="63" s="1"/>
  <c r="S106" i="63"/>
  <c r="T106" i="63" s="1"/>
  <c r="T27" i="60"/>
  <c r="L45" i="102" s="1"/>
  <c r="H31" i="86"/>
  <c r="I21" i="123" l="1"/>
  <c r="T13" i="60"/>
  <c r="L36" i="102"/>
  <c r="P97" i="102" s="1"/>
  <c r="Q97" i="102" s="1"/>
  <c r="S55" i="102"/>
  <c r="M94" i="102"/>
  <c r="P101" i="102"/>
  <c r="Q101" i="102" s="1"/>
  <c r="I20" i="105"/>
  <c r="S39" i="102"/>
  <c r="U39" i="102" s="1"/>
  <c r="W39" i="102" s="1"/>
  <c r="M119" i="102"/>
  <c r="P33" i="63"/>
  <c r="T23" i="60"/>
  <c r="M83" i="102"/>
  <c r="S81" i="102" s="1"/>
  <c r="S42" i="102"/>
  <c r="I38" i="97" l="1"/>
  <c r="J34" i="97" s="1"/>
  <c r="T19" i="60"/>
  <c r="T25" i="60" s="1"/>
  <c r="J8" i="105" s="1"/>
  <c r="S41" i="102"/>
  <c r="U41" i="102" s="1"/>
  <c r="W41" i="102" s="1"/>
  <c r="I16" i="105"/>
  <c r="J21" i="105" s="1"/>
  <c r="I35" i="97"/>
  <c r="P14" i="63"/>
  <c r="S108" i="63"/>
  <c r="T108" i="63" s="1"/>
  <c r="P48" i="63"/>
  <c r="U42" i="102"/>
  <c r="W42" i="102" s="1"/>
  <c r="J35" i="97" l="1"/>
  <c r="J32" i="97"/>
  <c r="J33" i="97"/>
  <c r="J23" i="105"/>
  <c r="J26" i="105" s="1"/>
  <c r="J29" i="105" s="1"/>
  <c r="T29" i="60" s="1"/>
  <c r="I36" i="97" s="1"/>
  <c r="J36" i="97" s="1"/>
  <c r="P22" i="63"/>
  <c r="S112" i="63"/>
  <c r="T112" i="63" s="1"/>
  <c r="K48" i="102" l="1"/>
  <c r="I74" i="105"/>
  <c r="J76" i="105" s="1"/>
  <c r="K50" i="102" s="1"/>
  <c r="K41" i="102" s="1"/>
  <c r="T31" i="60"/>
  <c r="M96" i="102" s="1"/>
  <c r="M85" i="102"/>
  <c r="S82" i="102" s="1"/>
  <c r="L51" i="102" l="1"/>
  <c r="S43" i="102" s="1"/>
  <c r="U43" i="102" s="1"/>
  <c r="W43" i="102" s="1"/>
  <c r="M81" i="102"/>
  <c r="S80" i="102" s="1"/>
  <c r="I37" i="97"/>
  <c r="J37" i="97" s="1"/>
  <c r="L43" i="102"/>
  <c r="S40" i="102" s="1"/>
  <c r="U40" i="102" s="1"/>
  <c r="W40" i="102" s="1"/>
  <c r="X45" i="102" l="1"/>
  <c r="X46" i="102" s="1"/>
  <c r="X40" i="102" s="1"/>
  <c r="T45" i="102"/>
  <c r="T46" i="102" s="1"/>
  <c r="V45" i="102"/>
  <c r="V46" i="102" s="1"/>
  <c r="V41" i="102" s="1"/>
  <c r="T84" i="102"/>
  <c r="T85" i="102" s="1"/>
  <c r="T82" i="102" s="1"/>
  <c r="X39" i="102" l="1"/>
  <c r="X41" i="102"/>
  <c r="X42" i="102"/>
  <c r="X43" i="102"/>
  <c r="T42" i="102"/>
  <c r="T40" i="102"/>
  <c r="T41" i="102"/>
  <c r="T39" i="102"/>
  <c r="T43" i="102"/>
  <c r="V42" i="102"/>
  <c r="V40" i="102"/>
  <c r="V39" i="102"/>
  <c r="V43" i="102"/>
  <c r="T65" i="102"/>
  <c r="T67" i="102"/>
  <c r="T66" i="102"/>
  <c r="T68" i="102"/>
  <c r="T55" i="102"/>
  <c r="T58" i="102"/>
  <c r="T77" i="102"/>
  <c r="T62" i="102"/>
  <c r="T61" i="102"/>
  <c r="T57" i="102"/>
  <c r="T56" i="102"/>
  <c r="T70" i="102"/>
  <c r="T60" i="102"/>
  <c r="T74" i="102"/>
  <c r="T71" i="102"/>
  <c r="T72" i="102"/>
  <c r="T75" i="102"/>
  <c r="T81" i="102"/>
  <c r="T76" i="102"/>
  <c r="T69" i="102"/>
  <c r="T63" i="102"/>
  <c r="T79" i="102"/>
  <c r="T64" i="102"/>
  <c r="T80" i="102"/>
  <c r="T73" i="102"/>
  <c r="T59" i="102"/>
  <c r="T78" i="102"/>
  <c r="X47" i="102" l="1"/>
  <c r="X48" i="102" s="1"/>
  <c r="T47" i="102"/>
  <c r="V47" i="102"/>
  <c r="V48" i="102" s="1"/>
  <c r="T86" i="102"/>
  <c r="T87" i="102" s="1"/>
  <c r="M88" i="102" s="1"/>
  <c r="M90" i="102" s="1"/>
  <c r="M53" i="102" l="1"/>
  <c r="M59" i="102" s="1"/>
  <c r="M10" i="102" s="1"/>
  <c r="T48" i="102"/>
  <c r="M11" i="102"/>
  <c r="M20" i="102" l="1"/>
  <c r="M109" i="102" s="1"/>
  <c r="L54" i="119" l="1"/>
</calcChain>
</file>

<file path=xl/sharedStrings.xml><?xml version="1.0" encoding="utf-8"?>
<sst xmlns="http://schemas.openxmlformats.org/spreadsheetml/2006/main" count="2431" uniqueCount="1110">
  <si>
    <t xml:space="preserve"> </t>
  </si>
  <si>
    <t>EDB Information Disclosure Requirements</t>
  </si>
  <si>
    <t>Information Templates</t>
  </si>
  <si>
    <t xml:space="preserve"> Schedules 1–10</t>
  </si>
  <si>
    <t>excluding 5f–5h</t>
  </si>
  <si>
    <t>Company Name</t>
  </si>
  <si>
    <t>Disclosure Date</t>
  </si>
  <si>
    <t>Disclosure Year (year ended)</t>
  </si>
  <si>
    <t>Templates for Schedules 1–10 excluding 5f–5h</t>
  </si>
  <si>
    <t>Table of Contents</t>
  </si>
  <si>
    <t>Schedule</t>
  </si>
  <si>
    <t>Schedule name</t>
  </si>
  <si>
    <t>1</t>
  </si>
  <si>
    <t>ANALYTICAL RATIOS</t>
  </si>
  <si>
    <t>2</t>
  </si>
  <si>
    <t>REPORT ON RETURN ON INVESTMENT</t>
  </si>
  <si>
    <t>3</t>
  </si>
  <si>
    <t>REPORT ON REGULATORY PROFIT</t>
  </si>
  <si>
    <t>4</t>
  </si>
  <si>
    <t>REPORT ON VALUE OF THE REGULATORY ASSET BASE (ROLLED FORWARD)</t>
  </si>
  <si>
    <t>5a</t>
  </si>
  <si>
    <t>REPORT ON REGULATORY TAX ALLOWANCE</t>
  </si>
  <si>
    <t>5b</t>
  </si>
  <si>
    <t>REPORT ON RELATED PARTY TRANSACTIONS</t>
  </si>
  <si>
    <t>5c</t>
  </si>
  <si>
    <t>REPORT ON TERM CREDIT SPREAD DIFFERENTIAL ALLOWANCE</t>
  </si>
  <si>
    <t>5d</t>
  </si>
  <si>
    <t>REPORT ON COST ALLOCATIONS</t>
  </si>
  <si>
    <t>5e</t>
  </si>
  <si>
    <t>REPORT ON ASSET ALLOCATIONS</t>
  </si>
  <si>
    <t>6a</t>
  </si>
  <si>
    <t>REPORT ON CAPITAL EXPENDITURE FOR THE DISCLOSURE YEAR</t>
  </si>
  <si>
    <t>6b</t>
  </si>
  <si>
    <t>REPORT ON OPERATIONAL EXPENDITURE FOR THE DISCLOSURE YEAR</t>
  </si>
  <si>
    <t>7</t>
  </si>
  <si>
    <t>COMPARISON OF FORECASTS TO ACTUAL EXPENDITURE</t>
  </si>
  <si>
    <t>8</t>
  </si>
  <si>
    <t>REPORT ON BILLED QUANTITIES AND LINE CHARGE REVENUES</t>
  </si>
  <si>
    <t>9a</t>
  </si>
  <si>
    <t>ASSET REGISTER</t>
  </si>
  <si>
    <t>9b</t>
  </si>
  <si>
    <t>ASSET AGE PROFILE</t>
  </si>
  <si>
    <t>9c</t>
  </si>
  <si>
    <t>REPORT ON OVERHEAD LINES AND UNDERGROUND CABLES</t>
  </si>
  <si>
    <t>9d</t>
  </si>
  <si>
    <t>REPORT ON EMBEDDED NETWORKS</t>
  </si>
  <si>
    <t>9e</t>
  </si>
  <si>
    <t>REPORT ON NETWORK DEMAND</t>
  </si>
  <si>
    <t>10</t>
  </si>
  <si>
    <t>REPORT ON NETWORK RELIABILITY</t>
  </si>
  <si>
    <t>10(vi)</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</si>
  <si>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</si>
  <si>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</si>
  <si>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</si>
  <si>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</si>
  <si>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</si>
  <si>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</si>
  <si>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</si>
  <si>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</si>
  <si>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</si>
  <si>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Conditional Formatting Settings on Data Entry Cells</t>
  </si>
  <si>
    <t>Schedule 2 cells G79 and I79:L79 will change colour if the total cashflows do not equal the corresponding values in table 2(ii).
Schedule 4 cells P99:P106 and P107 will change colour if the RAB values do not equal the corresponding values in table 4(ii).
Schedule 9b columns AA to AE (2013 to 2017) contain conditional formatting. The data entry cells for future years are hidden (are changed from white to yellow).
Schedule 9b cells in rows 10 to 60 of the column "Items at end of year (quantity)" will change colour if the total assets at year end for each asset class does not equal the corresponding values in column I in Schedule 9a.
Schedule 9c cell G30 will change colour if G30 (overhead circuit length by terrain) does not equal G18 (overhead circuit length by operating voltage).</t>
  </si>
  <si>
    <t>Inserting Additional Rows and Columns</t>
  </si>
  <si>
    <t xml:space="preserve">The schedule 4, 5b, 5c, 5d, 5e, 6a, 8, 9d, and 9e templates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</si>
  <si>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5c, 6a, and 9e templates must not be inserted directly above the first row or below the last row of a table. This is to ensure that entries made in the new row are included in the totals.</t>
  </si>
  <si>
    <t>The schedule 5d and 5e templates may require new cost or asset category rows to be inserted in allocation change tables 5d(iii) and 5e(ii).  Accordingly, cell protection has been removed from rows 77 and 78 of the respective templates to allow blocks of rows to be copied. The four steps to add new cost category rows to table 5d(iii) are: Select Excel rows 69:77, copy, select Excel row 78, insert copied cells. Similarly, for table 5e(ii): Select Excel rows 70:78, copy, select Excel row 79, then insert copied cells.</t>
  </si>
  <si>
    <t>Disclosures by Sub-Network</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</si>
  <si>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</si>
  <si>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</si>
  <si>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Worksheet Completion Sequence</t>
  </si>
  <si>
    <t xml:space="preserve">Calculation cells may show an incorrect value until precedent cell entries have been completed. Data entry may be assisted by completing the schedules in the following order: </t>
  </si>
  <si>
    <t>1. Coversheet
2. Schedules 5a–5e
3. Schedules 6a–6b
4. Schedule 8
5. Schedule 3
6. Schedule 4
7. Schedule 2
8. Schedule 7
9. Schedules 9a–9e
10. Schedule 10</t>
  </si>
  <si>
    <t>For Year Ended</t>
  </si>
  <si>
    <t>SCHEDULE 1: ANALYTICAL RATIOS</t>
  </si>
  <si>
    <t>This schedule calculates expenditure, revenue and service ratios from the information disclosed. The disclosed ratios may vary for reasons that are company specific and, as a result, must be interpreted with care. The Commerce Commission will publish a summary and analysis of information disclosed in accordance with this ID determination. This will include information disclosed in accordance with this and other schedules, and information disclosed under the other requirements of this determination.                                                                                                                                                      This information is part of audited disclosure information (as defined in section 1.4 of this ID determination), and so is subject to the assurance report required by section 2.8.</t>
  </si>
  <si>
    <t>sch ref</t>
  </si>
  <si>
    <t>1(i): Expenditure metrics</t>
  </si>
  <si>
    <t>Expenditure per GWh energy delivered to ICPs
($/GWh)</t>
  </si>
  <si>
    <t>Expenditure per average no. of ICPs
($/ICP)</t>
  </si>
  <si>
    <t>Expenditure per MW maximum coincident system demand
($/MW)</t>
  </si>
  <si>
    <t>Expenditure per km circuit length
($/km)</t>
  </si>
  <si>
    <t>Expenditure per MVA of capacity from EDB-owned distribution transformers
($/MVA)</t>
  </si>
  <si>
    <t>Operational expenditure</t>
  </si>
  <si>
    <t>from S6b, S8, S9c, S9e</t>
  </si>
  <si>
    <t>Network</t>
  </si>
  <si>
    <t>Non-network</t>
  </si>
  <si>
    <t>Expenditure on assets</t>
  </si>
  <si>
    <t>from S6a, S8, S9c, S9e</t>
  </si>
  <si>
    <t>1(ii): Revenue metrics</t>
  </si>
  <si>
    <t>Revenue per GWh energy delivered to ICPs
($/GWh)</t>
  </si>
  <si>
    <t>Revenue per average no. of  ICPs
($/ICP)</t>
  </si>
  <si>
    <t>Total consumer line charge revenue</t>
  </si>
  <si>
    <t>from S8, S9e</t>
  </si>
  <si>
    <t>Standard consumer line charge revenue</t>
  </si>
  <si>
    <t>Non-standard consumer line charge revenue</t>
  </si>
  <si>
    <t>1(iii): Service intensity measures</t>
  </si>
  <si>
    <t>Demand density</t>
  </si>
  <si>
    <t>Maximum coincident system demand per km of circuit length (for supply) (kW/km)</t>
  </si>
  <si>
    <t>from S9c, S9e</t>
  </si>
  <si>
    <t>Volume density</t>
  </si>
  <si>
    <t>Total energy delivered to ICPs per km of circuit length (for supply) (MWh/km)</t>
  </si>
  <si>
    <t>from S8, S9c, S9e</t>
  </si>
  <si>
    <t>Connection point density</t>
  </si>
  <si>
    <t>Average number of ICPs per km of circuit length (for supply) (ICPs/km)</t>
  </si>
  <si>
    <t>from S8, S9c</t>
  </si>
  <si>
    <t>Energy intensity</t>
  </si>
  <si>
    <t>Total energy delivered to ICPs per average number of ICPs (kWh/ICP)</t>
  </si>
  <si>
    <t>1(iv): Composition of regulatory income</t>
  </si>
  <si>
    <t>($000)</t>
  </si>
  <si>
    <t>% of revenue</t>
  </si>
  <si>
    <t>from S3</t>
  </si>
  <si>
    <t>Pass-through and recoverable costs excluding financial incentives and wash-ups</t>
  </si>
  <si>
    <t>Total depreciation</t>
  </si>
  <si>
    <t>Total revaluations</t>
  </si>
  <si>
    <t>Regulatory tax allowance</t>
  </si>
  <si>
    <t>Regulatory profit/(loss) including financial incentives and wash-ups</t>
  </si>
  <si>
    <t>Total regulatory income</t>
  </si>
  <si>
    <t>1(v): Reliability</t>
  </si>
  <si>
    <t>Interruption rate</t>
  </si>
  <si>
    <t>Interruptions per 100 circuit km</t>
  </si>
  <si>
    <t>from S9c &amp; S10</t>
  </si>
  <si>
    <t>SCHEDULE 2: REPORT ON RETURN ON INVESTMENT</t>
  </si>
  <si>
    <t xml:space="preserve">This schedule requires information on the Return on Investment (ROI) for the EDB relative to the Commerce Commission's estimates of post tax WACC and vanilla WACC. EDBs must calculate their ROI based on a monthly basis if required by clause 2.3.3 of this ID Determination or if they elect to.  If an EDB makes this election, information supporting this calculation must be provided in 2(iii). 
EDBs must provide explanatory comment on their ROI in Schedule 14 (Mandatory Explanatory Notes).
This information is part of audited disclosure information (as defined in section 1.4 of this ID determination), and so is subject to the assurance report required by section 2.8.
</t>
  </si>
  <si>
    <t>2(i): Return on Investment</t>
  </si>
  <si>
    <t>CY-2</t>
  </si>
  <si>
    <t>CY-1</t>
  </si>
  <si>
    <t>Current Year CY</t>
  </si>
  <si>
    <t>Source</t>
  </si>
  <si>
    <t xml:space="preserve">ROI – comparable to a post tax WACC </t>
  </si>
  <si>
    <t>%</t>
  </si>
  <si>
    <t>Reflecting all revenue earned</t>
  </si>
  <si>
    <t>from row 59</t>
  </si>
  <si>
    <t>K10 &amp; L10 —  from last year's ID disclosure</t>
  </si>
  <si>
    <t xml:space="preserve">Excluding revenue earned from financial incentives </t>
  </si>
  <si>
    <t>from rows 21, 55, 56, 57</t>
  </si>
  <si>
    <t>K11 &amp; L11 —  from last year's ID disclosure</t>
  </si>
  <si>
    <t>Excluding revenue earned from financial incentives and wash-ups</t>
  </si>
  <si>
    <t>from rows 22, 55, 56, 57</t>
  </si>
  <si>
    <t>K12 &amp; L12 —  from last year's ID disclosure</t>
  </si>
  <si>
    <t xml:space="preserve">Mid-point estimate of post tax WACC </t>
  </si>
  <si>
    <t>K14 to M14 — from applicable EDB ID cost of capital determination (ComCom website)</t>
  </si>
  <si>
    <t xml:space="preserve">25th percentile estimate </t>
  </si>
  <si>
    <t>K15 to M15 — from applicable EDB ID cost of capital determination (ComCom website)</t>
  </si>
  <si>
    <t xml:space="preserve">75th percentile estimate </t>
  </si>
  <si>
    <t>K16 to M16 — from applicable EDB ID cost of capital determination ( ComCom website)</t>
  </si>
  <si>
    <t xml:space="preserve">ROI – comparable to a vanilla WACC </t>
  </si>
  <si>
    <t>from row 53</t>
  </si>
  <si>
    <t>K20 &amp; L20 —  from last year's ID disclosure</t>
  </si>
  <si>
    <t>from row 48 mid yr IRR calcs</t>
  </si>
  <si>
    <t>K21 &amp; L21 —  from last year's ID disclosure</t>
  </si>
  <si>
    <t>K22 &amp; L22 —  from last year's ID disclosure</t>
  </si>
  <si>
    <t xml:space="preserve">WACC rate used to set regulatory price path </t>
  </si>
  <si>
    <t xml:space="preserve">Mid-point estimate of vanilla WACC </t>
  </si>
  <si>
    <t>K26 to M26 — from applicable EDB ID cost of capital determination (ComCom website)</t>
  </si>
  <si>
    <t>K27 to M27 — from applicable EDB ID cost of capital determination (ComCom website)</t>
  </si>
  <si>
    <t>K28 to M28 — from applicable EDB ID cost of capital determination ( ComCom website)</t>
  </si>
  <si>
    <t>2(ii): Information Supporting the ROI</t>
  </si>
  <si>
    <t>Total opening RAB value</t>
  </si>
  <si>
    <t>from S4</t>
  </si>
  <si>
    <t>plus</t>
  </si>
  <si>
    <t>Opening deferred tax</t>
  </si>
  <si>
    <t>from S5a</t>
  </si>
  <si>
    <t>Opening RIV</t>
  </si>
  <si>
    <t>to row 63</t>
  </si>
  <si>
    <t>Mid Year ROI Calculation</t>
  </si>
  <si>
    <t>Line charge revenue</t>
  </si>
  <si>
    <t>Description</t>
  </si>
  <si>
    <t>Days before</t>
  </si>
  <si>
    <t>Transaction</t>
  </si>
  <si>
    <t>Including financial incentives and wash-ups</t>
  </si>
  <si>
    <t xml:space="preserve">Excluding financial incentives </t>
  </si>
  <si>
    <t>Excluding financial incentives and wash-ups</t>
  </si>
  <si>
    <t>year-end</t>
  </si>
  <si>
    <t>date</t>
  </si>
  <si>
    <t>Cashflow</t>
  </si>
  <si>
    <t>PV(cashflow)</t>
  </si>
  <si>
    <t>Expenses cash outflow</t>
  </si>
  <si>
    <t>from s3</t>
  </si>
  <si>
    <t>add</t>
  </si>
  <si>
    <t>Assets commissioned</t>
  </si>
  <si>
    <t>less</t>
  </si>
  <si>
    <t>Asset disposals</t>
  </si>
  <si>
    <t>Mid-year net cash outflows</t>
  </si>
  <si>
    <t>Tax payments</t>
  </si>
  <si>
    <t>from S3, row 33 &amp; row 50</t>
  </si>
  <si>
    <t xml:space="preserve">Other regulated income </t>
  </si>
  <si>
    <t>Cashflow at year-end</t>
  </si>
  <si>
    <t>Closing RIV</t>
  </si>
  <si>
    <t>Term credit spread differential allowance</t>
  </si>
  <si>
    <t>XIRR search start</t>
  </si>
  <si>
    <t>XIRR</t>
  </si>
  <si>
    <t>Total closing RAB value</t>
  </si>
  <si>
    <t>NPV check</t>
  </si>
  <si>
    <t>Adjustment resulting from asset allocation</t>
  </si>
  <si>
    <t>IRR</t>
  </si>
  <si>
    <t>Lost and found assets adjustment</t>
  </si>
  <si>
    <t>Closing deferred tax</t>
  </si>
  <si>
    <t>Monthly ROI Calculation</t>
  </si>
  <si>
    <t>from row 48 mid yr IRR calcs; to row 20</t>
  </si>
  <si>
    <t>Leverage (%)</t>
  </si>
  <si>
    <t>Investing cash flow at year-start</t>
  </si>
  <si>
    <t>Cost of debt assumption (%)</t>
  </si>
  <si>
    <t>to S5a</t>
  </si>
  <si>
    <t>Mid month cash flow from Apr accruals</t>
  </si>
  <si>
    <t>Corporate tax rate (%)</t>
  </si>
  <si>
    <t>Mid month cash flow from May accruals</t>
  </si>
  <si>
    <t>Mid month cash flow from Jun accruals</t>
  </si>
  <si>
    <t>to row 10</t>
  </si>
  <si>
    <t>Mid month cash flow from Jul accruals</t>
  </si>
  <si>
    <t>Mid month cash flow from Aug accruals</t>
  </si>
  <si>
    <t>2(iii): Information Supporting the Monthly ROI</t>
  </si>
  <si>
    <t>Mid month cash flow from Sep accruals</t>
  </si>
  <si>
    <t>Mid month cash flow from Oct accruals</t>
  </si>
  <si>
    <t>from row 34</t>
  </si>
  <si>
    <t>Mid month cash flow from Nov accruals</t>
  </si>
  <si>
    <t>Mid month cash flow from Dec accruals</t>
  </si>
  <si>
    <t>Mid month cash flow from Jan accruals</t>
  </si>
  <si>
    <t>Asset 
disposals</t>
  </si>
  <si>
    <t>Other regulated income</t>
  </si>
  <si>
    <t>Monthly net cash outflows</t>
  </si>
  <si>
    <t>Mid month cash flow from Feb accruals</t>
  </si>
  <si>
    <t>April</t>
  </si>
  <si>
    <t>Mid month cash flow from Mar accruals</t>
  </si>
  <si>
    <t>May</t>
  </si>
  <si>
    <t>20th following mth cash flow from Apr accrual</t>
  </si>
  <si>
    <t>June</t>
  </si>
  <si>
    <t>20th following mth cash flow from May accrual</t>
  </si>
  <si>
    <t>July</t>
  </si>
  <si>
    <t>20th following mth cash flow from Jun accrual</t>
  </si>
  <si>
    <t>August</t>
  </si>
  <si>
    <t>20th following mth cash flow from Jul accrual</t>
  </si>
  <si>
    <t>September</t>
  </si>
  <si>
    <t>20th following mth cash flow from Aug accrual</t>
  </si>
  <si>
    <t xml:space="preserve">October </t>
  </si>
  <si>
    <t>20th following mth cash flow from Sep accrual</t>
  </si>
  <si>
    <t>November</t>
  </si>
  <si>
    <t>20th following mth cash flow from Oct accrual</t>
  </si>
  <si>
    <t>December</t>
  </si>
  <si>
    <t>20th following mth cash flow from Nov accrual</t>
  </si>
  <si>
    <t xml:space="preserve">January </t>
  </si>
  <si>
    <t>20th following mth cash flow from Dec accrual</t>
  </si>
  <si>
    <t>February</t>
  </si>
  <si>
    <t>20th following mth cash flow from Jan accrual</t>
  </si>
  <si>
    <t>March</t>
  </si>
  <si>
    <t>20th following mth cash flow from Feb accrual</t>
  </si>
  <si>
    <t>Total</t>
  </si>
  <si>
    <t>20th following mth cash flow from Mar accrual</t>
  </si>
  <si>
    <t>Tax payable</t>
  </si>
  <si>
    <t>from row 41</t>
  </si>
  <si>
    <t>from row 45</t>
  </si>
  <si>
    <t>from row 51</t>
  </si>
  <si>
    <t xml:space="preserve">Monthly ROI – comparable to a vanilla WACC </t>
  </si>
  <si>
    <t>from row 87 monthly IRR calc</t>
  </si>
  <si>
    <t>(To check the results of the XIRR function, the IRR formula returns "ERROR" if  the derived XIRR results in an NPV of $10 or more)</t>
  </si>
  <si>
    <t xml:space="preserve">Monthly ROI – comparable to a post tax WACC </t>
  </si>
  <si>
    <t>from row 88 less product of rows 55, 56 &amp; 57</t>
  </si>
  <si>
    <t>2(iv): Year-End ROI Rates for Comparison Purposes</t>
  </si>
  <si>
    <t xml:space="preserve">Year-end ROI – comparable to a vanilla WACC </t>
  </si>
  <si>
    <t>from S3 and rows 107, 119, 34 &amp; 39</t>
  </si>
  <si>
    <t>Test for cell G79 conditional formatting (line charge revenue)</t>
  </si>
  <si>
    <t xml:space="preserve">Year-end ROI – comparable to a post tax WACC </t>
  </si>
  <si>
    <t>from row 94 less product of rows 55, 56 &amp; 57</t>
  </si>
  <si>
    <t>Cell L36</t>
  </si>
  <si>
    <t>Agrees with cell G79 value</t>
  </si>
  <si>
    <t>* these year-end ROI values are comparable to the ROI reported in pre 2012 disclosures by EDBs and do not represent the Commission's current view on ROI.</t>
  </si>
  <si>
    <t>Test for cell I79 conditional formatting (expenses cash outflow)</t>
  </si>
  <si>
    <t>2(v): Financial Incentives and Wash-Ups</t>
  </si>
  <si>
    <t>Cell K38</t>
  </si>
  <si>
    <t>Agrees with cell I79 value</t>
  </si>
  <si>
    <t>IRIS incentive adjustment</t>
  </si>
  <si>
    <t>Purchased assets – avoided transmission charge</t>
  </si>
  <si>
    <t>Test for cell J79 conditional formatting (assets commissioned)</t>
  </si>
  <si>
    <t>Cell K39</t>
  </si>
  <si>
    <t>Agrees with cell J79 value</t>
  </si>
  <si>
    <t>Quality incentive adjustment</t>
  </si>
  <si>
    <t>Financial incentives</t>
  </si>
  <si>
    <t>Test for cell K79 conditional formatting (asset  disposals)</t>
  </si>
  <si>
    <t>Cell K40</t>
  </si>
  <si>
    <t>Agrees with cell K79 value</t>
  </si>
  <si>
    <t>Impact of financial incentives on ROI</t>
  </si>
  <si>
    <t>from row 20 and row 21</t>
  </si>
  <si>
    <t>Input methodology claw-back</t>
  </si>
  <si>
    <t>Test for cell L79 conditional formatting (other regulated income)</t>
  </si>
  <si>
    <t>CPP application recoverable costs</t>
  </si>
  <si>
    <t>Cell K42</t>
  </si>
  <si>
    <t>Agrees with cell L79 value</t>
  </si>
  <si>
    <t>Wash-up costs</t>
  </si>
  <si>
    <t>Impact of wash-up costs on ROI</t>
  </si>
  <si>
    <t>from row 21 and row 22</t>
  </si>
  <si>
    <t>SCHEDULE 3: REPORT ON REGULATORY PROFIT</t>
  </si>
  <si>
    <t xml:space="preserve">This schedule requires information on the calculation of regulatory profit for the EDB for the disclosure year. All EDBs must complete all sections and  provide explanatory comment on their regulatory profit in Schedule 14 (Mandatory Explanatory Notes). 
This information is part of audited disclosure information (as defined in section 1.4 of this ID determination), and so is subject to the assurance report required by section 2.8.
</t>
  </si>
  <si>
    <t>3(i): Regulatory Profit</t>
  </si>
  <si>
    <t>Income</t>
  </si>
  <si>
    <t xml:space="preserve">Line charge revenue </t>
  </si>
  <si>
    <t>from S8</t>
  </si>
  <si>
    <t>Gains / (losses) on asset disposals</t>
  </si>
  <si>
    <t>Other regulated income (other than gains / (losses) on asset disposals)</t>
  </si>
  <si>
    <t>Expenses</t>
  </si>
  <si>
    <t>from S6b</t>
  </si>
  <si>
    <t>from row 46 &amp; to S1 and S2</t>
  </si>
  <si>
    <t>Operating surplus / (deficit)</t>
  </si>
  <si>
    <t xml:space="preserve">Regulatory profit / (loss) before tax </t>
  </si>
  <si>
    <t>to 5a</t>
  </si>
  <si>
    <t>from S5c</t>
  </si>
  <si>
    <t>from S5a &amp; to S1 and S2</t>
  </si>
  <si>
    <t>to S1 and S2</t>
  </si>
  <si>
    <t>3(ii): Pass-through and Recoverable Costs excluding Financial Incentives and Wash-Ups</t>
  </si>
  <si>
    <t>Pass through costs</t>
  </si>
  <si>
    <t>Rates</t>
  </si>
  <si>
    <t>Commerce Act levies</t>
  </si>
  <si>
    <t>Industry levies</t>
  </si>
  <si>
    <t>Recoverable costs excluding financial incentives and wash-ups</t>
  </si>
  <si>
    <t>Electricity lines service charge payable to Transpower</t>
  </si>
  <si>
    <t>Transpower new investment contract charges</t>
  </si>
  <si>
    <t>System operator services</t>
  </si>
  <si>
    <t>to row 17</t>
  </si>
  <si>
    <t>3(iv): Merger and Acquisition Expenditure</t>
  </si>
  <si>
    <t>Merger and acquisition expenditure</t>
  </si>
  <si>
    <t>Provide commentary on the benefits of merger and acquisition expenditure to the electricity distribution business, including required disclosures in accordance with section 2.7, in Schedule 14 (Mandatory Explanatory Notes)</t>
  </si>
  <si>
    <t>3(v): Other Disclosures</t>
  </si>
  <si>
    <t>Self-insurance allowance</t>
  </si>
  <si>
    <t>SCHEDULE 4: REPORT ON VALUE OF THE REGULATORY ASSET BASE (ROLLED FORWARD)</t>
  </si>
  <si>
    <t xml:space="preserve">This schedule requires information on the calculation of the Regulatory Asset Base (RAB) value to the end of this disclosure year. This informs the ROI calculation in Schedule 2. 
EDBs must provide explanatory comment on the value of their RAB in Schedule 14 (Mandatory Explanatory Notes). This information is part of audited disclosure information (as defined in section 1.4 of this ID determination), and so is subject to the assurance report required by section 2.8.
</t>
  </si>
  <si>
    <t>4(i): Regulatory Asset Base Value (Rolled Forward)</t>
  </si>
  <si>
    <t>RAB</t>
  </si>
  <si>
    <t>to S2</t>
  </si>
  <si>
    <t>L10 to O10 —  from last year's ID disclosure</t>
  </si>
  <si>
    <t>from row 31</t>
  </si>
  <si>
    <t>L12 to O12 —  from last year's ID disclosure</t>
  </si>
  <si>
    <t>from row 33</t>
  </si>
  <si>
    <t>L14 to O14 —  from last year's ID disclosure</t>
  </si>
  <si>
    <t xml:space="preserve">Assets commissioned  </t>
  </si>
  <si>
    <t>from row 38 &amp; to S2</t>
  </si>
  <si>
    <t>L16 to O16 —  from last year's ID disclosure</t>
  </si>
  <si>
    <t>from row 43 &amp; to S2</t>
  </si>
  <si>
    <t>L18 to O18 —  from last year's ID disclosure</t>
  </si>
  <si>
    <t>from row 45 &amp; to S2</t>
  </si>
  <si>
    <t>L20 to O20 —  from last year's ID disclosure</t>
  </si>
  <si>
    <t>from row 47 &amp; to S2</t>
  </si>
  <si>
    <t>L22 to O22 —  from last year's ID disclosure</t>
  </si>
  <si>
    <t xml:space="preserve">Total closing RAB value </t>
  </si>
  <si>
    <t>from row 49 to S2</t>
  </si>
  <si>
    <t>L24 to O24 —  from last year's ID disclosure</t>
  </si>
  <si>
    <t>4(ii): Unallocated Regulatory Asset Base</t>
  </si>
  <si>
    <t>Unallocated RAB *</t>
  </si>
  <si>
    <t>N29 —  from last year's ID disclosure</t>
  </si>
  <si>
    <t>from row 83</t>
  </si>
  <si>
    <t>from row 64</t>
  </si>
  <si>
    <t>Assets acquired from a regulated supplier</t>
  </si>
  <si>
    <t>Assets acquired from a related party</t>
  </si>
  <si>
    <t>to row 16</t>
  </si>
  <si>
    <t xml:space="preserve">less </t>
  </si>
  <si>
    <t>Asset disposals (other than below)</t>
  </si>
  <si>
    <t>Asset disposals to a regulated supplier</t>
  </si>
  <si>
    <t>Asset disposals to a related party</t>
  </si>
  <si>
    <t>to row 18</t>
  </si>
  <si>
    <t>to row 20</t>
  </si>
  <si>
    <t>to row 22</t>
  </si>
  <si>
    <t>from S5e</t>
  </si>
  <si>
    <t xml:space="preserve">*  The 'unallocated RAB' is the total value of those assets used wholly or partially to provide electricity distribution services without any allowance being made for the allocation of costs to services provided by the supplier that are not electricity distribution services.  The RAB value represents the value of these assets after applying this cost allocation.  Neither value includes works under construction. </t>
  </si>
  <si>
    <t>4(iii): Calculation of Revaluation Rate and Revaluation of Assets</t>
  </si>
  <si>
    <r>
      <t>CPI</t>
    </r>
    <r>
      <rPr>
        <vertAlign val="subscript"/>
        <sz val="10"/>
        <rFont val="Calibri"/>
        <family val="2"/>
      </rPr>
      <t>4</t>
    </r>
  </si>
  <si>
    <t>from SE9A Index column - CPI table (Statistics NZ Website)</t>
  </si>
  <si>
    <r>
      <t>CPI</t>
    </r>
    <r>
      <rPr>
        <vertAlign val="subscript"/>
        <sz val="10"/>
        <rFont val="Calibri"/>
        <family val="2"/>
      </rPr>
      <t>4</t>
    </r>
    <r>
      <rPr>
        <vertAlign val="superscript"/>
        <sz val="10"/>
        <rFont val="Calibri"/>
        <family val="2"/>
      </rPr>
      <t>-4</t>
    </r>
  </si>
  <si>
    <t>Revaluation rate (%)</t>
  </si>
  <si>
    <t>from row 29 (and row 10)</t>
  </si>
  <si>
    <t>Opening value of fully depreciated, disposed and lost assets</t>
  </si>
  <si>
    <t xml:space="preserve">Total opening RAB value subject to revaluation </t>
  </si>
  <si>
    <t>to row 33 &amp; S3</t>
  </si>
  <si>
    <t>4(iv): Roll Forward of Works Under Construction</t>
  </si>
  <si>
    <t>Unallocated works under construction</t>
  </si>
  <si>
    <t>Allocated works under construction</t>
  </si>
  <si>
    <t>Works under construction—preceding disclosure year</t>
  </si>
  <si>
    <t>from CY-1 ID disclosure</t>
  </si>
  <si>
    <t>Capital expenditure</t>
  </si>
  <si>
    <t>from S6a</t>
  </si>
  <si>
    <t>Works under construction - current disclosure year</t>
  </si>
  <si>
    <t>Highest rate of capitalised finance applied</t>
  </si>
  <si>
    <t>4(v): Regulatory Depreciation</t>
  </si>
  <si>
    <t xml:space="preserve">Depreciation - standard </t>
  </si>
  <si>
    <t>Depreciation - no standard life assets</t>
  </si>
  <si>
    <t>Depreciation - modified life assets</t>
  </si>
  <si>
    <t>Depreciation - alternative depreciation in accordance with CPP</t>
  </si>
  <si>
    <t>to row 31 &amp; S3</t>
  </si>
  <si>
    <t>4(vi): Disclosure of Changes to Depreciation Profiles</t>
  </si>
  <si>
    <t>($000 unless otherwise specified)</t>
  </si>
  <si>
    <t>Asset or assets with changes to depreciation*</t>
  </si>
  <si>
    <t>Reason for non-standard depreciation (text entry)</t>
  </si>
  <si>
    <t>Depreciation charge for the period (RAB)</t>
  </si>
  <si>
    <t xml:space="preserve">Closing RAB value under 'non-standard' depreciation </t>
  </si>
  <si>
    <t xml:space="preserve">Closing RAB value under 'standard' depreciation </t>
  </si>
  <si>
    <t>* include additional rows if needed</t>
  </si>
  <si>
    <t>4(vii): Disclosure by Asset Category</t>
  </si>
  <si>
    <t>Column conditional formatting</t>
  </si>
  <si>
    <t>Subtransmission lines</t>
  </si>
  <si>
    <t>Subtransmission cables</t>
  </si>
  <si>
    <t>Zone substations</t>
  </si>
  <si>
    <t>Distribution and LV lines</t>
  </si>
  <si>
    <t>Distribution and LV cables</t>
  </si>
  <si>
    <t>Distribution substations and transformers</t>
  </si>
  <si>
    <t>Distribution switchgear</t>
  </si>
  <si>
    <t>Other network assets</t>
  </si>
  <si>
    <t>Non-network assets</t>
  </si>
  <si>
    <t xml:space="preserve">Total </t>
  </si>
  <si>
    <t>Table 4(ii)</t>
  </si>
  <si>
    <t>Agrees with Table 4(ii)</t>
  </si>
  <si>
    <t>Asset category transfers</t>
  </si>
  <si>
    <t>Asset Life</t>
  </si>
  <si>
    <t>Weighted average remaining asset life</t>
  </si>
  <si>
    <t>(years)</t>
  </si>
  <si>
    <t>Weighted average expected total asset life</t>
  </si>
  <si>
    <t>SCHEDULE 5a: REPORT ON REGULATORY TAX ALLOWANCE</t>
  </si>
  <si>
    <t xml:space="preserve">This schedule requires information on the calculation of the regulatory tax allowance. This information is used to calculate regulatory profit/loss in Schedule 3 (regulatory profit).  EDBs must provide explanatory commentary on the information disclosed in this schedule, in Schedule 14 (Mandatory Explanatory Notes).
This information is part of audited disclosure information (as defined in section 1.4 of this ID determination), and so is subject to the assurance report required by section 2.8.
</t>
  </si>
  <si>
    <t>5a(i): Regulatory Tax Allowance</t>
  </si>
  <si>
    <t>Regulatory profit / (loss) before tax</t>
  </si>
  <si>
    <t>Income not included in regulatory profit / (loss) before tax but taxable</t>
  </si>
  <si>
    <t>*</t>
  </si>
  <si>
    <t>Expenditure or loss in regulatory profit / (loss) before tax but not deductible</t>
  </si>
  <si>
    <t>Amortisation of initial differences in asset values</t>
  </si>
  <si>
    <t>from row 37</t>
  </si>
  <si>
    <t>Amortisation of revaluations</t>
  </si>
  <si>
    <t>from row 50</t>
  </si>
  <si>
    <t>Income included in regulatory profit / (loss) before tax but not taxable</t>
  </si>
  <si>
    <t>Discretionary discounts and customer rebates</t>
  </si>
  <si>
    <t>Expenditure or loss deductible but not in regulatory profit / (loss) before tax</t>
  </si>
  <si>
    <t>Notional deductible interest</t>
  </si>
  <si>
    <t>from S2 &amp; S5c</t>
  </si>
  <si>
    <t xml:space="preserve">Regulatory taxable income </t>
  </si>
  <si>
    <t>Utilised tax losses</t>
  </si>
  <si>
    <t>Regulatory net taxable income</t>
  </si>
  <si>
    <t>to S3</t>
  </si>
  <si>
    <t>*   Workings to be provided in Schedule 14</t>
  </si>
  <si>
    <t>5a(ii): Disclosure of Permanent Differences</t>
  </si>
  <si>
    <t>In Schedule 14, Box 5, provide descriptions and workings of items recorded in the asterisked categories in Schedule 5a(i).</t>
  </si>
  <si>
    <t>5a(iii): Amortisation of Initial Difference in Asset Values</t>
  </si>
  <si>
    <t>Opening unamortised initial differences in asset values</t>
  </si>
  <si>
    <t xml:space="preserve"> from last year's ID disclosure</t>
  </si>
  <si>
    <t>to row 12</t>
  </si>
  <si>
    <t>Adjustment for unamortised initial differences in assets acquired</t>
  </si>
  <si>
    <t>Adjustment for unamortised initial differences in assets disposed</t>
  </si>
  <si>
    <t>Closing unamortised initial differences in asset values</t>
  </si>
  <si>
    <t>Opening weighted average remaining useful life of relevant assets (years)</t>
  </si>
  <si>
    <t>5a(iv): Amortisation of Revaluations</t>
  </si>
  <si>
    <t>Opening sum of RAB values without revaluations</t>
  </si>
  <si>
    <t>Adjusted depreciation</t>
  </si>
  <si>
    <t>to row 13</t>
  </si>
  <si>
    <t xml:space="preserve">5a(v): Reconciliation of Tax Losses </t>
  </si>
  <si>
    <t>Opening tax losses</t>
  </si>
  <si>
    <t xml:space="preserve">Current period tax losses </t>
  </si>
  <si>
    <t xml:space="preserve">Closing tax losses </t>
  </si>
  <si>
    <t>5a(vi): Calculation of Deferred Tax Balance</t>
  </si>
  <si>
    <t>Tax effect of adjusted depreciation</t>
  </si>
  <si>
    <t>from rows 28 &amp; 48</t>
  </si>
  <si>
    <t>Tax effect of tax depreciation</t>
  </si>
  <si>
    <t>from rows 28 &amp; 84</t>
  </si>
  <si>
    <t>Tax effect of other temporary differences*</t>
  </si>
  <si>
    <t>Tax effect of amortisation of initial differences in asset values</t>
  </si>
  <si>
    <t>from rows 28 &amp; 37</t>
  </si>
  <si>
    <t>Deferred tax balance relating to assets acquired in the disclosure year</t>
  </si>
  <si>
    <t>Deferred tax balance relating to assets disposed in the disclosure year</t>
  </si>
  <si>
    <t>from rows 28 &amp; 86 and S4</t>
  </si>
  <si>
    <t>Deferred tax cost allocation adjustment</t>
  </si>
  <si>
    <t>from rows 28 &amp; 88 and S4</t>
  </si>
  <si>
    <t xml:space="preserve">Closing deferred tax </t>
  </si>
  <si>
    <t>5a(vii): Disclosure of Temporary Differences</t>
  </si>
  <si>
    <t>In Schedule 14, Box 6, provide descriptions and workings of items recorded in the asterisked category in Schedule 5a(vi) (Tax effect of other temporary differences).</t>
  </si>
  <si>
    <t>5a(viii): Regulatory Tax Asset Base Roll-Forward</t>
  </si>
  <si>
    <t>Opening sum of regulatory tax asset values</t>
  </si>
  <si>
    <t>Tax depreciation</t>
  </si>
  <si>
    <t>Regulatory tax asset value of assets commissioned</t>
  </si>
  <si>
    <t>Regulatory tax asset value of asset disposals</t>
  </si>
  <si>
    <t>Other adjustments to the RAB tax value</t>
  </si>
  <si>
    <t xml:space="preserve">Closing sum of regulatory tax asset values </t>
  </si>
  <si>
    <t>SCHEDULE 5b: REPORT ON RELATED PARTY TRANSACTIONS</t>
  </si>
  <si>
    <t xml:space="preserve">This schedule provides information on the valuation of related party transactions, in accordance with clause 2.3.6 of this ID determination. 
This information is part of audited disclosure information (as defined in clause 1.4 of this ID determination), and so is subject to the assurance report required by clause 2.8.
</t>
  </si>
  <si>
    <t>5b(i): Summary—Related Party Transactions</t>
  </si>
  <si>
    <t>Market value of asset disposals</t>
  </si>
  <si>
    <t>Service interruptions and emergencies</t>
  </si>
  <si>
    <t>Vegetation management</t>
  </si>
  <si>
    <t>Routine and corrective maintenance and inspection</t>
  </si>
  <si>
    <t>Asset replacement and renewal (opex)</t>
  </si>
  <si>
    <t>Network opex</t>
  </si>
  <si>
    <t>Business support</t>
  </si>
  <si>
    <t>System operations and network support</t>
  </si>
  <si>
    <t>Non-network solutions provided by a related party or third party</t>
  </si>
  <si>
    <t>Consumer connection</t>
  </si>
  <si>
    <t>System growth</t>
  </si>
  <si>
    <t>Asset replacement and renewal (capex)</t>
  </si>
  <si>
    <t>Asset relocations</t>
  </si>
  <si>
    <t>Quality of supply</t>
  </si>
  <si>
    <t>Legislative and regulatory</t>
  </si>
  <si>
    <t>Other reliability, safety and environment</t>
  </si>
  <si>
    <t>Expenditure on non-network assets</t>
  </si>
  <si>
    <t>Cost of financing</t>
  </si>
  <si>
    <t>Value of capital contributions</t>
  </si>
  <si>
    <t>Value of vested assets</t>
  </si>
  <si>
    <t>Capital Expenditure</t>
  </si>
  <si>
    <t>Total expenditure</t>
  </si>
  <si>
    <t>Other related party transactions</t>
  </si>
  <si>
    <t>5b(iii): Total Opex and Capex Related Party Transactions</t>
  </si>
  <si>
    <t xml:space="preserve">Name of related party </t>
  </si>
  <si>
    <t>Nature of opex or capex service provided</t>
  </si>
  <si>
    <r>
      <rPr>
        <b/>
        <sz val="10"/>
        <color theme="1"/>
        <rFont val="Calibri"/>
        <family val="2"/>
        <scheme val="minor"/>
      </rPr>
      <t>Total value of transactions</t>
    </r>
    <r>
      <rPr>
        <b/>
        <strike/>
        <sz val="10"/>
        <color theme="1"/>
        <rFont val="Calibri"/>
        <family val="2"/>
        <scheme val="minor"/>
      </rPr>
      <t xml:space="preserve">
</t>
    </r>
    <r>
      <rPr>
        <b/>
        <sz val="10"/>
        <color theme="1"/>
        <rFont val="Calibri"/>
        <family val="2"/>
        <scheme val="minor"/>
      </rPr>
      <t>($000)</t>
    </r>
  </si>
  <si>
    <t>[Select one]</t>
  </si>
  <si>
    <t>Total value of related party transactions</t>
  </si>
  <si>
    <t>Nature of service provided dropdown</t>
  </si>
  <si>
    <t>SCHEDULE 5c: REPORT ON TERM CREDIT SPREAD DIFFERENTIAL ALLOWANCE</t>
  </si>
  <si>
    <t xml:space="preserve">This schedule is only to be completed if, as at the date of the most recently published financial statements, the weighted average original tenor of the debt portfolio (both qualifying debt and non-qualifying debt) is greater than five years.
This information is part of audited disclosure information (as defined in section 1.4 of this ID determination), and so is subject to the assurance report required by section 2.8.
</t>
  </si>
  <si>
    <t>5c(i): Qualifying Debt (may be Commission only)</t>
  </si>
  <si>
    <t>Issuing party</t>
  </si>
  <si>
    <t>Issue date</t>
  </si>
  <si>
    <t>Pricing date</t>
  </si>
  <si>
    <t>Original tenor (in years)</t>
  </si>
  <si>
    <t>Coupon rate (%)</t>
  </si>
  <si>
    <t>Book value at issue date (NZD)</t>
  </si>
  <si>
    <t>Book value at date of financial statements (NZD)</t>
  </si>
  <si>
    <t>Term Credit Spread Difference</t>
  </si>
  <si>
    <t xml:space="preserve">Debt issue cost readjustment </t>
  </si>
  <si>
    <t xml:space="preserve">to row 20 </t>
  </si>
  <si>
    <t>5c(ii): Attribution of Term Credit Spread Differential</t>
  </si>
  <si>
    <t>Gross term credit spread differential</t>
  </si>
  <si>
    <t>from row 16</t>
  </si>
  <si>
    <t>Total book value of interest bearing debt</t>
  </si>
  <si>
    <t>Leverage</t>
  </si>
  <si>
    <t>Average opening and closing RAB values</t>
  </si>
  <si>
    <t>Attribution Rate (%)</t>
  </si>
  <si>
    <t>to S3 and S5a</t>
  </si>
  <si>
    <t>SCHEDULE 5d: REPORT ON COST ALLOCATIONS</t>
  </si>
  <si>
    <t xml:space="preserve">This schedule provides information on the allocation of operational costs.  EDBs must provide explanatory comment on their cost allocation in Schedule 14 (Mandatory Explanatory Notes), including on the impact of any reclassifications.
This information is part of audited disclosure information (as defined in section 1.4 of this ID determination), and so is subject to the assurance report required by section 2.8.
</t>
  </si>
  <si>
    <t>5d(i): Operating Cost Allocations</t>
  </si>
  <si>
    <t>Value allocated ($000s)</t>
  </si>
  <si>
    <t>Arm's length deduction</t>
  </si>
  <si>
    <t>Electricity distribution services</t>
  </si>
  <si>
    <t>Non-electricity distribution services</t>
  </si>
  <si>
    <t>OVABAA allocation increase ($000s)</t>
  </si>
  <si>
    <t xml:space="preserve">Directly attributable </t>
  </si>
  <si>
    <t xml:space="preserve">Not directly attributable </t>
  </si>
  <si>
    <t>Total attributable to regulated service</t>
  </si>
  <si>
    <t>Asset replacement and renewal</t>
  </si>
  <si>
    <t xml:space="preserve">Operating costs directly attributable </t>
  </si>
  <si>
    <t>Operating costs not directly attributable</t>
  </si>
  <si>
    <t>5d(ii): Other Cost Allocations</t>
  </si>
  <si>
    <t>Pass through and recoverable costs</t>
  </si>
  <si>
    <t xml:space="preserve"> Pass through costs</t>
  </si>
  <si>
    <t xml:space="preserve"> Recoverable costs</t>
  </si>
  <si>
    <t>5d(iii): Changes in Cost Allocations* †</t>
  </si>
  <si>
    <t>Change in cost allocation 1</t>
  </si>
  <si>
    <t>Current Year (CY)</t>
  </si>
  <si>
    <t>Cost category</t>
  </si>
  <si>
    <t>Original allocation</t>
  </si>
  <si>
    <t>Original allocator or line items</t>
  </si>
  <si>
    <t>New allocation</t>
  </si>
  <si>
    <t>New allocator or line items</t>
  </si>
  <si>
    <t>Difference</t>
  </si>
  <si>
    <t>Rationale for change</t>
  </si>
  <si>
    <t>Change in cost allocation 2</t>
  </si>
  <si>
    <t>Change in cost allocation 3</t>
  </si>
  <si>
    <t>unlocked row</t>
  </si>
  <si>
    <t>* a change in cost allocation must be completed for each cost allocator change that has occurred in the disclosure year.  A movement in an allocator metric is not a change in allocator or component.</t>
  </si>
  <si>
    <t>† include additional rows if needed</t>
  </si>
  <si>
    <t>SCHEDULE 5e: REPORT ON ASSET ALLOCATIONS</t>
  </si>
  <si>
    <t xml:space="preserve">This schedule requires information on the allocation of asset values. This information supports the calculation of the RAB value in Schedule 4.
EDBs must provide explanatory comment on their cost allocation in Schedule 14 (Mandatory Explanatory Notes), including on the impact of any changes in asset allocations. This information is part of audited disclosure information (as defined in section 1.4 of this ID determination), and so is subject to the assurance report required by section 2.8.
</t>
  </si>
  <si>
    <t>5e(i): Regulated Service Asset Values</t>
  </si>
  <si>
    <t>Regulated service asset value directly attributable</t>
  </si>
  <si>
    <t>Regulated service asset value not directly attributable</t>
  </si>
  <si>
    <t>to S4</t>
  </si>
  <si>
    <t>5e(ii): Changes in Asset Allocations* †</t>
  </si>
  <si>
    <t>Change in asset value allocation 1</t>
  </si>
  <si>
    <t>Asset category</t>
  </si>
  <si>
    <t>Change in asset value allocation 2</t>
  </si>
  <si>
    <t>Change in asset value allocation 3</t>
  </si>
  <si>
    <t>* a change in asset allocation must be completed for each allocator or component change that has occurred in the disclosure year.  A movement in an allocator metric is not a change in allocator or component.</t>
  </si>
  <si>
    <t xml:space="preserve">SCHEDULE 6a: REPORT ON CAPITAL EXPENDITURE FOR THE DISCLOSURE YEAR </t>
  </si>
  <si>
    <t>This schedule requires a breakdown of capital expenditure on assets incurred in the disclosure year, including any assets in respect of which capital contributions are received, but excluding assets that are vested assets. Information on expenditure on assets must be provided on an accounting accruals basis and must exclude finance costs.  
EDBs must provide explanatory comment on their expenditure on assets in Schedule 14 (Explanatory Notes to Templates).
This information is part of audited disclosure information (as defined in section 1.4 of this ID determination), and so is subject to the assurance report required by section 2.8.</t>
  </si>
  <si>
    <t>6a(i): Expenditure on Assets</t>
  </si>
  <si>
    <t>from row 38 &amp; to S7</t>
  </si>
  <si>
    <t>from row 52 &amp; to S7</t>
  </si>
  <si>
    <t>from row 65 &amp; to S7</t>
  </si>
  <si>
    <t>Reliability, safety and environment:</t>
  </si>
  <si>
    <t>from row 78 &amp; to S7</t>
  </si>
  <si>
    <t>from row 90 &amp; to S7</t>
  </si>
  <si>
    <t>from row 102 &amp; to S7</t>
  </si>
  <si>
    <t>Total reliability, safety and environment</t>
  </si>
  <si>
    <t>Expenditure on network assets</t>
  </si>
  <si>
    <t>from row 128 &amp; to S7 and S1</t>
  </si>
  <si>
    <t>6a(ii): Subcomponents of Expenditure on Assets (where known)</t>
  </si>
  <si>
    <t>Energy efficiency and demand side management, reduction of energy losses</t>
  </si>
  <si>
    <t>to S7</t>
  </si>
  <si>
    <t>Overhead to underground conversion</t>
  </si>
  <si>
    <t>Research and development</t>
  </si>
  <si>
    <t>6a(iii): Consumer Connection</t>
  </si>
  <si>
    <t>Consumer types defined by EDB*</t>
  </si>
  <si>
    <t>[EDB consumer type]</t>
  </si>
  <si>
    <t>Consumer connection expenditure</t>
  </si>
  <si>
    <t>to row 8</t>
  </si>
  <si>
    <t>Capital contributions funding consumer connection expenditure</t>
  </si>
  <si>
    <t>Consumer connection less capital contributions</t>
  </si>
  <si>
    <t>6a(iv): System Growth and Asset Replacement and Renewal</t>
  </si>
  <si>
    <t>System Growth</t>
  </si>
  <si>
    <t>Asset Replacement and Renewal</t>
  </si>
  <si>
    <t>Subtransmission</t>
  </si>
  <si>
    <t>System growth and asset replacement and renewal expenditure</t>
  </si>
  <si>
    <t>to row 9 and row 10</t>
  </si>
  <si>
    <t>Capital contributions funding system growth and asset replacement and renewal</t>
  </si>
  <si>
    <t>System growth and asset replacement and renewal less capital contributions</t>
  </si>
  <si>
    <t>6a(v): Asset Relocations</t>
  </si>
  <si>
    <t>Project or programme*</t>
  </si>
  <si>
    <t>[Description of material project or programme]</t>
  </si>
  <si>
    <t>All other projects or programmes - asset relocations</t>
  </si>
  <si>
    <t>Asset relocations expenditure</t>
  </si>
  <si>
    <t>to row 11</t>
  </si>
  <si>
    <t>Capital contributions funding asset relocations</t>
  </si>
  <si>
    <t>Asset relocations less capital contributions</t>
  </si>
  <si>
    <t>6a(vi): Quality of Supply</t>
  </si>
  <si>
    <t>All other projects programmes - quality of supply</t>
  </si>
  <si>
    <t>Quality of supply expenditure</t>
  </si>
  <si>
    <t>Capital contributions funding quality of supply</t>
  </si>
  <si>
    <t>Quality of supply less capital contributions</t>
  </si>
  <si>
    <t>6a(vii): Legislative and Regulatory</t>
  </si>
  <si>
    <t>All other projects or programmes - legislative and regulatory</t>
  </si>
  <si>
    <t>Legislative and regulatory expenditure</t>
  </si>
  <si>
    <t>to row 14</t>
  </si>
  <si>
    <t>Capital contributions funding legislative and regulatory</t>
  </si>
  <si>
    <t>Legislative and regulatory less capital contributions</t>
  </si>
  <si>
    <t>6a(viii): Other Reliability, Safety and Environment</t>
  </si>
  <si>
    <t>All other projects or programmes - other reliability, safety and environment</t>
  </si>
  <si>
    <t>Other reliability, safety and environment expenditure</t>
  </si>
  <si>
    <t>to row 15</t>
  </si>
  <si>
    <t>Capital contributions funding other reliability, safety and environment</t>
  </si>
  <si>
    <t>Other reliability, safety and environment less capital contributions</t>
  </si>
  <si>
    <t>6a(ix): Non-Network Assets</t>
  </si>
  <si>
    <t>Routine expenditure</t>
  </si>
  <si>
    <t>All other projects or programmes - routine expenditure</t>
  </si>
  <si>
    <t>Atypical expenditure</t>
  </si>
  <si>
    <t>All other projects or programmes - atypical expenditure</t>
  </si>
  <si>
    <t>SCHEDULE 6b: REPORT ON OPERATIONAL EXPENDITURE FOR THE DISCLOSURE YEAR</t>
  </si>
  <si>
    <t xml:space="preserve">This schedule requires a breakdown of operational expenditure incurred in the disclosure year. 
EDBs must provide explanatory comment on their operational expenditure in Schedule 14 (Explanatory notes to templates). This includes explanatory comment on any atypical operational expenditure and assets replaced or renewed as part of asset replacement and renewal operational expenditure, and additional information on insurance.
This information is part of audited disclosure information (as defined in section 1.4 of this ID determination), and so is subject to the assurance report required by section 2.8.
</t>
  </si>
  <si>
    <t>6b(i): Operational Expenditure</t>
  </si>
  <si>
    <t>Service interruptions and emergencies:</t>
  </si>
  <si>
    <t>Vegetation-related</t>
  </si>
  <si>
    <t>Other</t>
  </si>
  <si>
    <t>Total service interruptions and emergencies</t>
  </si>
  <si>
    <t>Vegetation management:</t>
  </si>
  <si>
    <t>Assessment and notification costs</t>
  </si>
  <si>
    <t>Felling or trimming vegetation - in-zone</t>
  </si>
  <si>
    <t>Felling or trimming vegetation - out-of-zone</t>
  </si>
  <si>
    <t>Total vegetation management</t>
  </si>
  <si>
    <t>Routine and corrective maintenance and inspection:</t>
  </si>
  <si>
    <t>Non-network opex</t>
  </si>
  <si>
    <t>to s1 and S3</t>
  </si>
  <si>
    <t>6b(ii): Subcomponents of Operational Expenditure (where known)</t>
  </si>
  <si>
    <t>Direct billing*</t>
  </si>
  <si>
    <t xml:space="preserve">Research and development </t>
  </si>
  <si>
    <t>Insurance</t>
  </si>
  <si>
    <t>* Direct billing expenditure by suppliers that directly bill the majority of their consumers</t>
  </si>
  <si>
    <t>SCHEDULE 7: COMPARISON OF FORECASTS TO ACTUAL EXPENDITURE</t>
  </si>
  <si>
    <t xml:space="preserve">This schedule compares actual revenue and expenditure to the previous forecasts that were made for the disclosure year. Accordingly, this schedule requires the forecast revenue and expenditure information from previous disclosures to be inserted. 
EDBs must provide explanatory comment on the variance between actual and target revenue and forecast expenditure in Schedule 14 (Mandatory Explanatory Notes). This information is part of the audited disclosure information (as defined in section 1.4 of this ID determination), and so is subject to the assurance report required by section 2.8. For the purpose of this audit, target revenue and forecast expenditures only need to be verified back to previous disclosures.
</t>
  </si>
  <si>
    <t>7(i): Revenue</t>
  </si>
  <si>
    <t>Target ($000) ¹</t>
  </si>
  <si>
    <t>Actual ($000)</t>
  </si>
  <si>
    <t xml:space="preserve">% variance </t>
  </si>
  <si>
    <t>7(ii): Expenditure on Assets</t>
  </si>
  <si>
    <t>Forecast ($000) ²</t>
  </si>
  <si>
    <t>7(iv): Subcomponents of Expenditure on Assets (where known)</t>
  </si>
  <si>
    <t xml:space="preserve">7(v): Subcomponents of Operational Expenditure (where known) </t>
  </si>
  <si>
    <t>Direct billing</t>
  </si>
  <si>
    <t>1  From the nominal dollar target revenue for the disclosure year disclosed under clause 2.4.3(3) of this determination</t>
  </si>
  <si>
    <t>2  From the CY+1 nominal dollar expenditure forecasts disclosed in accordance with clause 2.6.6 for the forecast period starting at the beginning of the disclosure year (the second to last disclosure of Schedules 11a and 11b)</t>
  </si>
  <si>
    <t>Network / Sub-Network Name</t>
  </si>
  <si>
    <t>SCHEDULE 8: REPORT ON BILLED QUANTITIES AND LINE CHARGE REVENUES</t>
  </si>
  <si>
    <t>8(i): Billed Quantities by Price Component</t>
  </si>
  <si>
    <t>Billed quantities by price component</t>
  </si>
  <si>
    <t>Add extra columns for additional billed quantities by price component as necessary</t>
  </si>
  <si>
    <t>Standardised price component</t>
  </si>
  <si>
    <t>EDB defined price component</t>
  </si>
  <si>
    <t>Consumer group name or price category code</t>
  </si>
  <si>
    <t xml:space="preserve">Standardised connection types </t>
  </si>
  <si>
    <t>Standard or non-standard consumer group (specify)</t>
  </si>
  <si>
    <t>Average no. of ICPs in disclosure year</t>
  </si>
  <si>
    <t>Energy delivered to ICPs in disclosure year (MWh)</t>
  </si>
  <si>
    <t>Distribution billed quantity</t>
  </si>
  <si>
    <t>Transmission billed quantity</t>
  </si>
  <si>
    <t>Add extra rows for additional consumer groups or price category codes as necessary</t>
  </si>
  <si>
    <t>Standard consumer totals</t>
  </si>
  <si>
    <t>Non-standard consumer totals</t>
  </si>
  <si>
    <t>Total for all consumers</t>
  </si>
  <si>
    <t>to S1</t>
  </si>
  <si>
    <t>8(ii): Line Charge Revenues ($000) by Price Component</t>
  </si>
  <si>
    <t>Line charge revenues ($000) by price component</t>
  </si>
  <si>
    <t>Add extra columns for additional line charge revenues by price component as necessary</t>
  </si>
  <si>
    <t>Total line charge revenue in disclosure year</t>
  </si>
  <si>
    <t>Total distribution line charge revenue</t>
  </si>
  <si>
    <t>Total transmission line charge revenue</t>
  </si>
  <si>
    <t>Distribution line charge revenue</t>
  </si>
  <si>
    <t>Transmission line charge revenue</t>
  </si>
  <si>
    <t>Total line charge revenue (distribution and transmission)</t>
  </si>
  <si>
    <t>to S1, S3 and S7</t>
  </si>
  <si>
    <t>8(iii): Number of ICPs directly billed</t>
  </si>
  <si>
    <t>Number of directly billed ICPs at year end</t>
  </si>
  <si>
    <t>Residential</t>
  </si>
  <si>
    <t>Uncontrolled non-TOU variable charge - $/kWh</t>
  </si>
  <si>
    <t>Commercial</t>
  </si>
  <si>
    <t>Uncontrolled TOU peak charge - $/kWh</t>
  </si>
  <si>
    <t>Industrial</t>
  </si>
  <si>
    <t>Uncontrolled TOU off-peak charge - $/kWh</t>
  </si>
  <si>
    <t>Free text</t>
  </si>
  <si>
    <t>Uncontrolled TOU shoulder charge - $/kWh</t>
  </si>
  <si>
    <t>Daily fixed charge - $/day</t>
  </si>
  <si>
    <t>Monthly fixed charge - $/month</t>
  </si>
  <si>
    <t>Controlled non-TOU charge - $/kWh</t>
  </si>
  <si>
    <t>Controlled TOU peak charge - $/kWh</t>
  </si>
  <si>
    <t>Controlled TOU shoulder charge - $/kWh</t>
  </si>
  <si>
    <t>Controlled TOU off-peak charge - $/kWh</t>
  </si>
  <si>
    <t>All-inclusive non-TOU variable charge - $/kWh</t>
  </si>
  <si>
    <t>All-inclusive TOU peak charge - $/kWh</t>
  </si>
  <si>
    <t>All-inclusive TOU off-peak charge - $/kWh</t>
  </si>
  <si>
    <t>All-inclusive TOU shoulder charge - $/kWh</t>
  </si>
  <si>
    <t>All-inclusive non-TOU charge - $/kWh</t>
  </si>
  <si>
    <t>Seasonal charge - $/kWh</t>
  </si>
  <si>
    <t>AMD charge - $/kVA</t>
  </si>
  <si>
    <t>CMD charge - $/kWh</t>
  </si>
  <si>
    <t>Power factor charge - $/kVA</t>
  </si>
  <si>
    <t>Installed capacity charge - $/kVA</t>
  </si>
  <si>
    <t>Nominated capacity charge - $/kVA</t>
  </si>
  <si>
    <t>Device and/or appliance charge - $/kWh</t>
  </si>
  <si>
    <t>Export charge - $/kWh</t>
  </si>
  <si>
    <t>Individual contract - $/kWh</t>
  </si>
  <si>
    <t>Individual contract - $/day</t>
  </si>
  <si>
    <t>Other charge [see EDB defined price component below]</t>
  </si>
  <si>
    <t>Network / Sub-network Name</t>
  </si>
  <si>
    <t>SCHEDULE 9a: ASSET REGISTER</t>
  </si>
  <si>
    <t xml:space="preserve">This schedule requires a summary of the quantity of assets that make up the network, by asset category and asset class. All units relating to cable and line assets, that are expressed in km, refer to circuit lengths.
</t>
  </si>
  <si>
    <t>Voltage</t>
  </si>
  <si>
    <t>Asset class</t>
  </si>
  <si>
    <t>Units</t>
  </si>
  <si>
    <t>Items at start of year (quantity)</t>
  </si>
  <si>
    <t>Items at end of year (quantity)</t>
  </si>
  <si>
    <t>Net change</t>
  </si>
  <si>
    <t>Data accuracy
(1–4)</t>
  </si>
  <si>
    <t>All</t>
  </si>
  <si>
    <t>Overhead  Line</t>
  </si>
  <si>
    <t>Concrete poles / steel structure</t>
  </si>
  <si>
    <t>No.</t>
  </si>
  <si>
    <t>Wood poles</t>
  </si>
  <si>
    <t>Other pole types</t>
  </si>
  <si>
    <t>HV</t>
  </si>
  <si>
    <t>Subtransmission Line</t>
  </si>
  <si>
    <t>Subtransmission OH up to 66kV conductor</t>
  </si>
  <si>
    <t>km</t>
  </si>
  <si>
    <t>Subtransmission OH 110kV+ conductor</t>
  </si>
  <si>
    <t>Subtransmission Cable</t>
  </si>
  <si>
    <t>Subtransmission UG up to 66kV (XLPE)</t>
  </si>
  <si>
    <t>Subtransmission UG up to 66kV (Oil pressurised)</t>
  </si>
  <si>
    <t>Subtransmission UG up to 66kV (Gas pressurised)</t>
  </si>
  <si>
    <t>Subtransmission UG up to 66kV (PILC)</t>
  </si>
  <si>
    <t>Subtransmission UG 110kV+ (XLPE)</t>
  </si>
  <si>
    <t>Subtransmission UG 110kV+ (Oil pressurised)</t>
  </si>
  <si>
    <t>Subtransmission UG 110kV+ (Gas Pressurised)</t>
  </si>
  <si>
    <t>Subtransmission UG 110kV+ (PILC)</t>
  </si>
  <si>
    <t>Subtransmission submarine cable</t>
  </si>
  <si>
    <t xml:space="preserve">Zone substation Buildings </t>
  </si>
  <si>
    <t>Zone substations up to 66kV</t>
  </si>
  <si>
    <t>Zone substations 110kV+</t>
  </si>
  <si>
    <t xml:space="preserve">Zone substation switchgear </t>
  </si>
  <si>
    <t>50/66/110kV CB (Indoor)</t>
  </si>
  <si>
    <t>50/66/110kV CB (Outdoor)</t>
  </si>
  <si>
    <t>33kV Switch (Ground Mounted)</t>
  </si>
  <si>
    <t>33kV Switch (Pole Mounted)</t>
  </si>
  <si>
    <t>33kV RMU</t>
  </si>
  <si>
    <t>22/33kV CB (Indoor)</t>
  </si>
  <si>
    <t>22/33kV CB (Outdoor)</t>
  </si>
  <si>
    <t xml:space="preserve">3.3/6.6/11/22kV CB (ground mounted) </t>
  </si>
  <si>
    <t xml:space="preserve">3.3/6.6/11/22kV CB (pole mounted) </t>
  </si>
  <si>
    <t xml:space="preserve">Zone Substation Transformer  </t>
  </si>
  <si>
    <t>Zone Substation Transformers</t>
  </si>
  <si>
    <t>Distribution Line</t>
  </si>
  <si>
    <t>Distribution OH Open Wire Conductor</t>
  </si>
  <si>
    <t>Distribution OH Aerial Cable Conductor</t>
  </si>
  <si>
    <t>SWER conductor</t>
  </si>
  <si>
    <t>Distribution Cable</t>
  </si>
  <si>
    <t>Distribution UG XLPE or PVC</t>
  </si>
  <si>
    <t>Distribution UG PILC</t>
  </si>
  <si>
    <t>Distribution Submarine Cable</t>
  </si>
  <si>
    <t xml:space="preserve">Distribution switchgear </t>
  </si>
  <si>
    <t>3.3/6.6/11/22kV CB (pole mounted) - reclosers and sectionalisers</t>
  </si>
  <si>
    <t>3.3/6.6/11/22kV CB (Indoor)</t>
  </si>
  <si>
    <t>3.3/6.6/11/22kV Switches and fuses (pole mounted)</t>
  </si>
  <si>
    <t>3.3/6.6/11/22kV Switch (ground mounted) - except RMU</t>
  </si>
  <si>
    <t>3.3/6.6/11/22kV RMU</t>
  </si>
  <si>
    <t>Distribution Transformer</t>
  </si>
  <si>
    <t>Pole Mounted Transformer</t>
  </si>
  <si>
    <t>Ground Mounted Transformer</t>
  </si>
  <si>
    <t xml:space="preserve">Distribution Transformer  </t>
  </si>
  <si>
    <t>Voltage regulators</t>
  </si>
  <si>
    <t>Distribution Substations</t>
  </si>
  <si>
    <t>Ground Mounted Substation Housing</t>
  </si>
  <si>
    <t>LV</t>
  </si>
  <si>
    <t>LV Line</t>
  </si>
  <si>
    <t>LV OH Conductor</t>
  </si>
  <si>
    <t>LV Cable</t>
  </si>
  <si>
    <t>LV UG Cable</t>
  </si>
  <si>
    <t>LV Street lighting</t>
  </si>
  <si>
    <t>LV OH/UG Streetlight circuit</t>
  </si>
  <si>
    <t>Connections</t>
  </si>
  <si>
    <t>OH/UG consumer service connections</t>
  </si>
  <si>
    <t>Protection</t>
  </si>
  <si>
    <t>Protection relays (electromechanical, solid state and numeric)</t>
  </si>
  <si>
    <t>SCADA and communications</t>
  </si>
  <si>
    <t>SCADA and communications equipment operating as a single system</t>
  </si>
  <si>
    <t>Lot</t>
  </si>
  <si>
    <t>Capacitor Banks</t>
  </si>
  <si>
    <t>Capacitors including controls</t>
  </si>
  <si>
    <t>No</t>
  </si>
  <si>
    <t>Load Control</t>
  </si>
  <si>
    <t>Centralised plant</t>
  </si>
  <si>
    <t>Relays</t>
  </si>
  <si>
    <t>Civils</t>
  </si>
  <si>
    <t>Cable Tunnels</t>
  </si>
  <si>
    <t>SCHEDULE 9c: REPORT ON OVERHEAD LINES AND UNDERGROUND CABLES</t>
  </si>
  <si>
    <t xml:space="preserve">This schedule requires a summary of the key characteristics of the overhead line and underground cable network. All units relating to cable and line assets, that are expressed in km, refer to circuit lengths.
</t>
  </si>
  <si>
    <t>Circuit length by operating voltage (at year end)</t>
  </si>
  <si>
    <t>Overhead (km)</t>
  </si>
  <si>
    <t>Underground (km)</t>
  </si>
  <si>
    <t>Total circuit length (km)</t>
  </si>
  <si>
    <t>&gt; 66kV</t>
  </si>
  <si>
    <t>50kV &amp; 66kV</t>
  </si>
  <si>
    <t>33kV</t>
  </si>
  <si>
    <t>SWER (all SWER voltages)</t>
  </si>
  <si>
    <t>22kV (other than SWER)</t>
  </si>
  <si>
    <t>6.6kV to 11kV (inclusive—other than SWER)</t>
  </si>
  <si>
    <t>Low voltage (&lt; 1kV)</t>
  </si>
  <si>
    <t>Total circuit length (for supply)</t>
  </si>
  <si>
    <t>Dedicated street lighting circuit length (km)</t>
  </si>
  <si>
    <t>Circuit in sensitive areas (conservation areas, iwi territory etc) (km)</t>
  </si>
  <si>
    <t>Overhead circuit length by terrain (at year end)</t>
  </si>
  <si>
    <t>Circuit length (km)</t>
  </si>
  <si>
    <t>(% of total overhead length)</t>
  </si>
  <si>
    <t xml:space="preserve">Urban </t>
  </si>
  <si>
    <t xml:space="preserve">Rural </t>
  </si>
  <si>
    <t xml:space="preserve">Remote only </t>
  </si>
  <si>
    <t>Rugged only</t>
  </si>
  <si>
    <t>Remote and rugged</t>
  </si>
  <si>
    <t>Unallocated overhead lines</t>
  </si>
  <si>
    <t>Test for cell G30 conditional formatting</t>
  </si>
  <si>
    <t>Total overhead length</t>
  </si>
  <si>
    <t>Cell G18</t>
  </si>
  <si>
    <t>Agrees with cell G30 value</t>
  </si>
  <si>
    <t>(% of total circuit length)</t>
  </si>
  <si>
    <t>Length of circuit within 10km of coastline or geothermal areas (where known)</t>
  </si>
  <si>
    <t>Total remaining at high risk at the disclosure year-end</t>
  </si>
  <si>
    <t>Number of overhead circuit sites at high risk from vegetation damage</t>
  </si>
  <si>
    <t>Category of overhead circuit site</t>
  </si>
  <si>
    <t>[Single tree]</t>
  </si>
  <si>
    <t>[Row of trees]</t>
  </si>
  <si>
    <t>[Span between two poles (X metres)]</t>
  </si>
  <si>
    <t>[Other]</t>
  </si>
  <si>
    <t>Total number of sites</t>
  </si>
  <si>
    <t>* Insert new rows in table above Total line as necessary</t>
  </si>
  <si>
    <t>SCHEDULE 9b: ASSET AGE PROFILE</t>
  </si>
  <si>
    <t xml:space="preserve">This schedule requires a summary of the age profile (based on year of installation) of the assets that make up the network, by asset category and asset class. All units relating to cable and line assets, that are expressed in km, refer to circuit lengths.
</t>
  </si>
  <si>
    <t>Number of assets at disclosure year end by installation date</t>
  </si>
  <si>
    <t>pre-1940</t>
  </si>
  <si>
    <t>1940
–1949</t>
  </si>
  <si>
    <t>1950
–1959</t>
  </si>
  <si>
    <t>1960
–1969</t>
  </si>
  <si>
    <t>1970
–1979</t>
  </si>
  <si>
    <t>1980
–1989</t>
  </si>
  <si>
    <t>1990
–1999</t>
  </si>
  <si>
    <t>No. with age unknown</t>
  </si>
  <si>
    <t>No. with
default
dates</t>
  </si>
  <si>
    <t>SCHEDULE 9d: REPORT ON EMBEDDED NETWORKS</t>
  </si>
  <si>
    <t xml:space="preserve">This schedule requires information concerning embedded networks owned by an EDB that are embedded in another EDB’s network or in another embedded network.
</t>
  </si>
  <si>
    <t>Location *</t>
  </si>
  <si>
    <t>Average number of ICPs in disclosure year</t>
  </si>
  <si>
    <t>Line charge revenue ($000)</t>
  </si>
  <si>
    <t>* Extend embedded distribution networks table as necessary to disclose each embedded network owned by the EDB which is embedded in another EDB’s network or in another embedded network</t>
  </si>
  <si>
    <t>SCHEDULE 9e: REPORT ON NETWORK DEMAND</t>
  </si>
  <si>
    <t xml:space="preserve">This schedule requires a summary of the key measures of network utilisation for the disclosure year (number of new connections including distributed generation, peak demand and electricity volumes conveyed).
</t>
  </si>
  <si>
    <t>9e(i): Consumer Connections and Decommissionings</t>
  </si>
  <si>
    <t>Number of ICPs connected during year by consumer type</t>
  </si>
  <si>
    <t>Number of connections (ICPs)</t>
  </si>
  <si>
    <t>Connections total</t>
  </si>
  <si>
    <t>Number of ICPs decommissioned during year by consumer type</t>
  </si>
  <si>
    <r>
      <t>Number of</t>
    </r>
    <r>
      <rPr>
        <b/>
        <strike/>
        <sz val="10"/>
        <rFont val="Calibri"/>
        <family val="2"/>
        <scheme val="minor"/>
      </rPr>
      <t xml:space="preserve"> </t>
    </r>
    <r>
      <rPr>
        <b/>
        <sz val="10"/>
        <rFont val="Calibri"/>
        <family val="2"/>
        <scheme val="minor"/>
      </rPr>
      <t>decommissionings</t>
    </r>
  </si>
  <si>
    <t>Decommissionings total</t>
  </si>
  <si>
    <t>Distributed generation</t>
  </si>
  <si>
    <t>Number of connections made in year</t>
  </si>
  <si>
    <t>connections</t>
  </si>
  <si>
    <t>Capacity of distributed generation installed in year</t>
  </si>
  <si>
    <t>MVA</t>
  </si>
  <si>
    <t>9e(ii): System Demand</t>
  </si>
  <si>
    <t>Demand at time of maximum coincident demand (MW)</t>
  </si>
  <si>
    <t>Maximum coincident system demand</t>
  </si>
  <si>
    <t>GXP demand</t>
  </si>
  <si>
    <t>Distributed generation output at HV and above</t>
  </si>
  <si>
    <t>Net transfers to (from) other EDBs at HV and above</t>
  </si>
  <si>
    <t>Demand on system for supply to consumers' connection points</t>
  </si>
  <si>
    <t>Electricity volumes carried</t>
  </si>
  <si>
    <t>Energy (GWh)</t>
  </si>
  <si>
    <t>Electricity supplied from GXPs</t>
  </si>
  <si>
    <t>Electricity exports to GXPs</t>
  </si>
  <si>
    <t>Electricity supplied from distributed generation</t>
  </si>
  <si>
    <t>Net electricity supplied to (from) other EDBs</t>
  </si>
  <si>
    <t>Electricity entering system for supply to consumers' connection points</t>
  </si>
  <si>
    <t>Total energy delivered to ICPs</t>
  </si>
  <si>
    <t>from S8 to S1</t>
  </si>
  <si>
    <t>Electricity losses (loss ratio)</t>
  </si>
  <si>
    <t>Load factor</t>
  </si>
  <si>
    <t>9e(iii): Transformer Capacity</t>
  </si>
  <si>
    <t>(MVA)</t>
  </si>
  <si>
    <t>Distribution transformer capacity (EDB owned)</t>
  </si>
  <si>
    <t>Distribution transformer capacity (Non-EDB owned)</t>
  </si>
  <si>
    <t>Total distribution transformer capacity</t>
  </si>
  <si>
    <t>Zone substation transformer capacity (EDB owned)</t>
  </si>
  <si>
    <t>Zone substation transformer capacity (Non-EDB owned)</t>
  </si>
  <si>
    <t>Total zone substation transformer capacity</t>
  </si>
  <si>
    <t>SCHEDULE 10: REPORT ON NETWORK RELIABILITY</t>
  </si>
  <si>
    <t xml:space="preserve">This schedule requires a summary of the key measures of network reliability (interruptions, SAIDI, SAIFI and fault rate) for the disclosure year. EDBs must provide explanatory comment on their network reliability for the disclosure year in Schedule 14 (Explanatory notes to templates). The SAIFI and SAIDI information is part of audited disclosure information (as defined in section 1.4 of this ID determination), and so is subject to the assurance report required by section 2.8.
</t>
  </si>
  <si>
    <t>10(i): Interruptions</t>
  </si>
  <si>
    <t>Interruptions by class</t>
  </si>
  <si>
    <t>Number of interruptions</t>
  </si>
  <si>
    <t>Class A (planned interruptions by Transpower)</t>
  </si>
  <si>
    <t>Class B (planned interruptions on the network)</t>
  </si>
  <si>
    <t>Class C (unplanned interruptions on the network)</t>
  </si>
  <si>
    <t>Class D (unplanned interruptions by Transpower)</t>
  </si>
  <si>
    <t>Class E (unplanned interruptions of EDB owned generation)</t>
  </si>
  <si>
    <t>Class F (unplanned interruptions of generation owned by others)</t>
  </si>
  <si>
    <t>Class G (unplanned interruptions caused by another disclosing entity)</t>
  </si>
  <si>
    <t>Class H (planned interruptions caused by another disclosing entity)</t>
  </si>
  <si>
    <t>Class I (interruptions caused by parties not included above)</t>
  </si>
  <si>
    <t>Interruption restoration</t>
  </si>
  <si>
    <t>≤3Hrs</t>
  </si>
  <si>
    <t>&gt;3hrs</t>
  </si>
  <si>
    <t>Class C interruptions restored within</t>
  </si>
  <si>
    <t>SAIFI and SAIDI by class</t>
  </si>
  <si>
    <t>SAIFI</t>
  </si>
  <si>
    <t>SAIDI</t>
  </si>
  <si>
    <t>Transitional SAIFI and SAIDI (previous method)</t>
  </si>
  <si>
    <r>
      <t xml:space="preserve">Where EDBs do not currently record their SAIFI and SAIDI values using the ‘multi-count’ approach, they shall continue to record their SAIFI and SAIDI values on the same basis that they employed as at 31 March 2023 as ‘Transitional SAIFI’ and ‘Transitional SAIDI’ values, in addition to their SAIFI and SAIDI values (Classes B &amp; C) using the ‘multi-count approach’. </t>
    </r>
    <r>
      <rPr>
        <b/>
        <i/>
        <sz val="10"/>
        <rFont val="Calibri"/>
        <family val="2"/>
        <scheme val="minor"/>
      </rPr>
      <t>This is a transitional reporting requirement that shall be in place for the 2024, 2025, and 2026 disclosure years.</t>
    </r>
  </si>
  <si>
    <t>10(ii): Class C Interruptions and Duration by Cause</t>
  </si>
  <si>
    <t>Cause</t>
  </si>
  <si>
    <t>Lightning</t>
  </si>
  <si>
    <t>Vegetation</t>
  </si>
  <si>
    <t>Adverse weather</t>
  </si>
  <si>
    <t>Adverse environment</t>
  </si>
  <si>
    <t>Third party interference</t>
  </si>
  <si>
    <t>Wildlife</t>
  </si>
  <si>
    <t>Human error</t>
  </si>
  <si>
    <t>Defective equipment</t>
  </si>
  <si>
    <t>Other cause</t>
  </si>
  <si>
    <t xml:space="preserve">Unknown </t>
  </si>
  <si>
    <t>Breakdown of third party interference</t>
  </si>
  <si>
    <t>Dig-in</t>
  </si>
  <si>
    <t>Overhead contact</t>
  </si>
  <si>
    <t>Vandalism</t>
  </si>
  <si>
    <t>Vehicle damage</t>
  </si>
  <si>
    <t>Breakdown of vegetation interruptions (vegetation cause)</t>
  </si>
  <si>
    <t>In-zone</t>
  </si>
  <si>
    <t>Out-of-zone</t>
  </si>
  <si>
    <t>10(iii): Class B Interruptions and Duration by Main Equipment Involved</t>
  </si>
  <si>
    <t>Main equipment involved</t>
  </si>
  <si>
    <t xml:space="preserve">Subtransmission other </t>
  </si>
  <si>
    <t>Distribution lines (excluding LV)</t>
  </si>
  <si>
    <t>Distribution cables (excluding LV)</t>
  </si>
  <si>
    <t>Distribution other (excluding LV)</t>
  </si>
  <si>
    <t>10(iv): Class C Interruptions and Duration by Main Equipment Involved</t>
  </si>
  <si>
    <t>10(v): Fault Rate</t>
  </si>
  <si>
    <t>Number of Faults</t>
  </si>
  <si>
    <t>Fault rate (faults per 100km)</t>
  </si>
  <si>
    <t>Rank</t>
  </si>
  <si>
    <t>Unplanned SAIDI values</t>
  </si>
  <si>
    <t>Circuit Length of Feeder</t>
  </si>
  <si>
    <t>Number of ICPs</t>
  </si>
  <si>
    <t>% of Feeder Overhead (optional)</t>
  </si>
  <si>
    <t>¹  Extend table as necessary to disclose all worst-performing feeders</t>
  </si>
  <si>
    <t>Unplanned SAIFI values</t>
  </si>
  <si>
    <t>Customer Impact</t>
  </si>
  <si>
    <t>Customer Impact Ratio</t>
  </si>
  <si>
    <t>Monthly fixed charge per fixture - $/fixture/month</t>
  </si>
  <si>
    <t>7(iii): Operational Expenditure</t>
  </si>
  <si>
    <t>9a: Asset Register</t>
  </si>
  <si>
    <t>9b: Asset Age Profile</t>
  </si>
  <si>
    <t>9c: Overhead Lines and Underground Cables</t>
  </si>
  <si>
    <t>Not required before DY2026</t>
  </si>
  <si>
    <t>Not Required before DY2026</t>
  </si>
  <si>
    <t xml:space="preserve">This schedule requires the billed quantities and associated line charge revenues for each price category code used by the EDB in its pricing schedules. Information is also required on the number of ICPs that are included in each consumer group or price category code, and the energy delivered to these ICPs.
EDBs should feel free to adjust the page break of this schedule to assist with readibility if needed.
</t>
  </si>
  <si>
    <t>Number of Unplanned Interruptions</t>
  </si>
  <si>
    <t>Most Common Cause of Unplanned Interruptions</t>
  </si>
  <si>
    <t>The template for schedule 8 may require additional columns to be inserted between column L and Q, and between U and AF. If inserting additional columns, headings will need to be copied into the added columns. Additionally, the formulas for standard consumers total, non-standard consumers totals and total for all consumers will need to be copied into the cells of the added columns. The column headings and formulas can be found in the equivalent cells of the existing columns.</t>
  </si>
  <si>
    <t>[Single tree - Urban]</t>
  </si>
  <si>
    <t>[Single tree - Rural]</t>
  </si>
  <si>
    <t>Total newly identified throughout the disclosure year</t>
  </si>
  <si>
    <t>10(vi): Worst-performing feeders (unplanned)</t>
  </si>
  <si>
    <t>REPORT ON NETWORK RELIABILITY (Worst-performing Feeders)</t>
  </si>
  <si>
    <t>Note: 2024 change to the term defined in Schedule 16, ie, "Unknown"</t>
  </si>
  <si>
    <t>Feeder name</t>
  </si>
  <si>
    <t>Breakdown of overhead circuit sites at high risk from vegetation damage at disclosure year-end</t>
  </si>
  <si>
    <t>Number of overhead circuit sites at high risk from vegetation damage at disclosure year-end</t>
  </si>
  <si>
    <t>Number of overhead circuit sites involving critical assets at disclosure year-end</t>
  </si>
  <si>
    <t>Opex incentive amounts</t>
  </si>
  <si>
    <t>Wash-up draw down amount</t>
  </si>
  <si>
    <t>Independent engineer costs</t>
  </si>
  <si>
    <t>FENZ levies</t>
  </si>
  <si>
    <t>3a: Incremental Rolling Incentive Scheme</t>
  </si>
  <si>
    <t>SCHEDULE 3a:  REPORT ON INCREMENTAL ROLLING INCENTIVE SCHEME</t>
  </si>
  <si>
    <t>This information is part of audited disclosure information (as defined in section 1.4 of this ID determination), and so is subject to the assurance report required by section 2.8.</t>
  </si>
  <si>
    <t>Section</t>
  </si>
  <si>
    <t>Row</t>
  </si>
  <si>
    <t>Category1</t>
  </si>
  <si>
    <t>Category2</t>
  </si>
  <si>
    <t>Context</t>
  </si>
  <si>
    <t>3a</t>
  </si>
  <si>
    <t>REPORT ON INCREMENTAL ROLLING INCENTIVE SCHEME</t>
  </si>
  <si>
    <t>Innovation and non-traditional solutions recovered amount</t>
  </si>
  <si>
    <t>Cell colouring</t>
  </si>
  <si>
    <t>1. White: Data entry</t>
  </si>
  <si>
    <t>2. Yellow: Formula/Blank/Empty columns</t>
  </si>
  <si>
    <t>3. Dark grey: Blank/Empty columns</t>
  </si>
  <si>
    <t xml:space="preserve">Note: The template for the new Schedule 3a is in a new layout to improve data entry and processing. These schedules follow the same colour formatting as other schedules, with white cells requiring data entry. </t>
  </si>
  <si>
    <t>Assets acquired (other than below)</t>
  </si>
  <si>
    <t>Assets commissioned out of WUC</t>
  </si>
  <si>
    <t>WUC acquired from a regulated supplier</t>
  </si>
  <si>
    <t>Consumer discount - $/kWh</t>
  </si>
  <si>
    <t>Consumer discount - $/day</t>
  </si>
  <si>
    <t>WUC acquired from a related party</t>
  </si>
  <si>
    <t>from row 36</t>
  </si>
  <si>
    <t>Actual opex</t>
  </si>
  <si>
    <t>Plus lease payments</t>
  </si>
  <si>
    <t xml:space="preserve">Actual opex for IRIS </t>
  </si>
  <si>
    <t>Expenditure variance to opex allowance</t>
  </si>
  <si>
    <t>Actual commissioned assets</t>
  </si>
  <si>
    <t>Less right-of-use assets</t>
  </si>
  <si>
    <t>Actual commissioned assets for IRIS</t>
  </si>
  <si>
    <t>Expenditure variance to commissioned assets allowance</t>
  </si>
  <si>
    <t>RY1</t>
  </si>
  <si>
    <t>RY2</t>
  </si>
  <si>
    <t>RY3</t>
  </si>
  <si>
    <t>RY4</t>
  </si>
  <si>
    <t>RY5</t>
  </si>
  <si>
    <t>Current Year</t>
  </si>
  <si>
    <t>Total over / (under) spend</t>
  </si>
  <si>
    <t>Capex incentive amounts</t>
  </si>
  <si>
    <t>CY-4</t>
  </si>
  <si>
    <t>CY-3</t>
  </si>
  <si>
    <t>CY+1</t>
  </si>
  <si>
    <t>CY+2</t>
  </si>
  <si>
    <t>CY</t>
  </si>
  <si>
    <t>CY+3</t>
  </si>
  <si>
    <t>CY+4</t>
  </si>
  <si>
    <t>Consumer discounts ($000)</t>
  </si>
  <si>
    <t>Forecast opex</t>
  </si>
  <si>
    <t>Forecast aggregate value of commissioned assets</t>
  </si>
  <si>
    <t>WUC capital expenditure - other</t>
  </si>
  <si>
    <t>WUC capital expenditure</t>
  </si>
  <si>
    <t>WUC capital contributions</t>
  </si>
  <si>
    <t>WUC other revenue</t>
  </si>
  <si>
    <t>Total WUC capital expenditure</t>
  </si>
  <si>
    <t>CPP Urgent project allowance</t>
  </si>
  <si>
    <t>RY1 ($000)</t>
  </si>
  <si>
    <t>RY5 ($000)</t>
  </si>
  <si>
    <t>RY4 ($000)</t>
  </si>
  <si>
    <t>RY3 ($000)</t>
  </si>
  <si>
    <t>RY2 ($000)</t>
  </si>
  <si>
    <t>All cells Enter CY into the current Regulatory year, and fill out the other RYs with CY-/+ as appropriate</t>
  </si>
  <si>
    <t>+</t>
  </si>
  <si>
    <t>-</t>
  </si>
  <si>
    <t>CPP or DPP specified pass-through costs</t>
  </si>
  <si>
    <t>Other CPP recoverable costs excluding financial incentives and wash-ups</t>
  </si>
  <si>
    <t>Other CPP financial incentives</t>
  </si>
  <si>
    <t>Other CPP wash-ups</t>
  </si>
  <si>
    <t>Reopener event allowance</t>
  </si>
  <si>
    <t>Extended reserves allowance</t>
  </si>
  <si>
    <t xml:space="preserve">This schedule requires information on the calculation of IRIS incentive amounts. All non-exempt EDBs must complete this section. </t>
  </si>
  <si>
    <t>Please note; only the white cells should be filled in (i.e. F7 - J7, F10 - J12, F15 - J17).  Forecast values should be filled in for all years, actual values should be filled in for all years where known.</t>
  </si>
  <si>
    <t>As per Schedule 16, this forecast value should be adjusted for variances between forecast CPI and actual CPI</t>
  </si>
  <si>
    <t xml:space="preserve">  </t>
  </si>
  <si>
    <t xml:space="preserve">   </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</si>
  <si>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</si>
  <si>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</si>
  <si>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</si>
  <si>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</si>
  <si>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</si>
  <si>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</si>
  <si>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</si>
  <si>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</si>
  <si>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</si>
  <si>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</si>
  <si>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</si>
  <si>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</si>
  <si>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</si>
  <si>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</si>
  <si>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</si>
  <si>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</si>
  <si>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</si>
  <si>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</si>
  <si>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</si>
  <si>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</si>
  <si>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</si>
  <si>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</si>
  <si>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</si>
  <si>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</si>
  <si>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</si>
  <si>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</si>
  <si>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</si>
  <si>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Prepared 2 June 2026</t>
  </si>
  <si>
    <t>This document forms Schedules 1–10 to the Electricity Distribution Information Disclosure (Non-material) Amendment Determination 2026 [2026] NZCC 21.</t>
  </si>
  <si>
    <t>2027</t>
  </si>
  <si>
    <t>2028</t>
  </si>
  <si>
    <t xml:space="preserve">The Schedules take the form of templates for use by EDBs when making disclosures under clauses 2.3.1, 2.4.21, 2.4.22, 2.5.1, and 2.5.2 of the Electricity Distribution Information Disclosure Determination 2012, as amended. </t>
  </si>
  <si>
    <t>If the supplier has sub-networks, schedules 8, 9a, 9b, 9c, 9e, and 10 must be completed for the network and for each sub-network. A copy of the schedule worksheet(s) must be made for each sub-network and named in the subnetwork box at the top of the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</si>
</sst>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 #,##0.00_);_(* \(#,##0.00\);_(* &quot;-&quot;??_);_(@_)"/>
    <numFmt numFmtId="165" formatCode="_(&quot;$&quot;* #,##0_);_(&quot;$&quot;* \(#,##0\);_(&quot;$&quot;* &quot;-&quot;_);_(@_)"/>
    <numFmt numFmtId="166" formatCode="_(&quot;$&quot;* #,##0.00_);_(&quot;$&quot;* \(#,##0.00\);_(&quot;$&quot;* &quot;-&quot;??_);_(@_)"/>
    <numFmt numFmtId="167" formatCode="_(* @_)"/>
    <numFmt numFmtId="168" formatCode="_(\ #,##0_);_ \(#,##0\);_(\ &quot;–&quot;??_);_(\ @_)"/>
    <numFmt numFmtId="169" formatCode="_(\ #,##0.00_);\ \(#,##0.00\);_(\ &quot;–&quot;??_);_(\ @_)"/>
    <numFmt numFmtId="170" formatCode="_(\ &quot;$&quot;#,##0_);\ \(&quot;$&quot;#,##0\);_(\ &quot;–&quot;??_);_(\ @_)"/>
    <numFmt numFmtId="171" formatCode="_(\ #,##0%_);\(#,##0%\);_(\ &quot;–&quot;??_);_(\ @_)"/>
    <numFmt numFmtId="172" formatCode="_(\ #,##0.0_);\ \(#,##0.0\);_(\ &quot;–&quot;??_);_(\ @_)"/>
    <numFmt numFmtId="173" formatCode="_(\ #,##0.0%_);\(#,##0.0%\);_(\ &quot;–&quot;??_);_(\ @_)"/>
    <numFmt numFmtId="174" formatCode="[$-1409]d\ mmm\ yy"/>
    <numFmt numFmtId="175" formatCode="[$-1409]d\ mmmm\ yyyy"/>
    <numFmt numFmtId="176" formatCode="[$-1409]d/m/yyyy"/>
    <numFmt numFmtId="177" formatCode="_(\ #,##0.00%_);\ _(\–#,##0.00%_);_(\ &quot;–&quot;??_);_(\ @_)"/>
    <numFmt numFmtId="178" formatCode="_(\ #,##0%_);_(\-#,##0%\);_(\ &quot;–&quot;??_);_(\ @_)"/>
    <numFmt numFmtId="179" formatCode="_(\ \+#,##0.00%_);\ _(\–#,##0.00%_);_(\ &quot;–&quot;??_);_(\ @_)"/>
    <numFmt numFmtId="180" formatCode="_(\ #,##0.00000_);_ \(#,##0.00000\);_(\ &quot;–&quot;??_);_(\ @_)"/>
    <numFmt numFmtId="181" formatCode="d\ mmmm\ yyyy"/>
    <numFmt numFmtId="182" formatCode="#,##0_);\(#,##0\);&quot;-&quot;_);@_)"/>
  </numFmts>
  <fonts count="114" x14ac:knownFonts="1">
    <font>
      <sz val="10"/>
      <color theme="1"/>
      <name val="Calibri"/>
      <family val="4"/>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alibri"/>
      <family val="2"/>
    </font>
    <font>
      <i/>
      <sz val="8"/>
      <color indexed="8"/>
      <name val="Arial"/>
      <family val="2"/>
    </font>
    <font>
      <sz val="10"/>
      <color indexed="8"/>
      <name val="Calibri"/>
      <family val="4"/>
    </font>
    <font>
      <sz val="10"/>
      <color indexed="8"/>
      <name val="Calibri"/>
      <family val="2"/>
    </font>
    <font>
      <sz val="10"/>
      <color indexed="8"/>
      <name val="Calibri"/>
      <family val="1"/>
    </font>
    <font>
      <i/>
      <sz val="10"/>
      <name val="Calibri"/>
      <family val="2"/>
    </font>
    <font>
      <b/>
      <sz val="13"/>
      <color indexed="12"/>
      <name val="Calibri"/>
      <family val="2"/>
    </font>
    <font>
      <sz val="10"/>
      <color indexed="8"/>
      <name val="Calibri"/>
      <family val="2"/>
    </font>
    <font>
      <b/>
      <sz val="12"/>
      <color indexed="8"/>
      <name val="Calibri"/>
      <family val="1"/>
    </font>
    <font>
      <b/>
      <sz val="10"/>
      <color indexed="8"/>
      <name val="Calibri"/>
      <family val="1"/>
    </font>
    <font>
      <b/>
      <sz val="10"/>
      <name val="Calibri"/>
      <family val="2"/>
    </font>
    <font>
      <sz val="14"/>
      <color indexed="8"/>
      <name val="Calibri"/>
      <family val="1"/>
    </font>
    <font>
      <i/>
      <sz val="10"/>
      <color indexed="8"/>
      <name val="Calibri"/>
      <family val="2"/>
    </font>
    <font>
      <b/>
      <sz val="12"/>
      <color indexed="8"/>
      <name val="Calibri"/>
      <family val="2"/>
    </font>
    <font>
      <b/>
      <sz val="10"/>
      <color indexed="8"/>
      <name val="Calibri"/>
      <family val="2"/>
    </font>
    <font>
      <sz val="10"/>
      <color indexed="30"/>
      <name val="Calibri"/>
      <family val="2"/>
    </font>
    <font>
      <b/>
      <sz val="16"/>
      <color indexed="9"/>
      <name val="Calibri"/>
      <family val="4"/>
    </font>
    <font>
      <b/>
      <sz val="13"/>
      <color indexed="8"/>
      <name val="Calibri"/>
      <family val="2"/>
    </font>
    <font>
      <sz val="14"/>
      <name val="Calibri"/>
      <family val="2"/>
    </font>
    <font>
      <sz val="10"/>
      <color indexed="8"/>
      <name val="Arial"/>
      <family val="1"/>
    </font>
    <font>
      <sz val="12"/>
      <name val="Calibri"/>
      <family val="2"/>
    </font>
    <font>
      <b/>
      <sz val="14"/>
      <name val="Calibri"/>
      <family val="2"/>
    </font>
    <font>
      <vertAlign val="subscript"/>
      <sz val="10"/>
      <name val="Calibri"/>
      <family val="2"/>
    </font>
    <font>
      <vertAlign val="superscript"/>
      <sz val="10"/>
      <name val="Calibri"/>
      <family val="2"/>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font>
    <font>
      <sz val="10"/>
      <color rgb="FF0070C0"/>
      <name val="Calibri"/>
      <family val="2"/>
      <scheme val="minor"/>
    </font>
    <font>
      <sz val="10"/>
      <name val="Calibri"/>
      <family val="2"/>
      <scheme val="minor"/>
    </font>
    <font>
      <i/>
      <sz val="8"/>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4"/>
      <name val="Calibri"/>
      <family val="2"/>
      <scheme val="minor"/>
    </font>
    <font>
      <b/>
      <sz val="12"/>
      <name val="Calibri"/>
      <family val="2"/>
      <scheme val="minor"/>
    </font>
    <font>
      <b/>
      <sz val="10"/>
      <name val="Calibri"/>
      <family val="2"/>
      <scheme val="minor"/>
    </font>
    <font>
      <u/>
      <sz val="10"/>
      <color theme="4"/>
      <name val="Calibri"/>
      <family val="2"/>
    </font>
    <font>
      <b/>
      <sz val="10"/>
      <color theme="1"/>
      <name val="Calibri"/>
      <family val="4"/>
      <scheme val="minor"/>
    </font>
    <font>
      <b/>
      <sz val="10"/>
      <color theme="1"/>
      <name val="Calibri"/>
      <family val="2"/>
      <scheme val="minor"/>
    </font>
    <font>
      <sz val="12"/>
      <name val="Calibri"/>
      <family val="2"/>
      <scheme val="minor"/>
    </font>
    <font>
      <sz val="12"/>
      <color theme="1"/>
      <name val="Calibri"/>
      <family val="2"/>
      <scheme val="minor"/>
    </font>
    <font>
      <i/>
      <sz val="12"/>
      <name val="Calibri"/>
      <family val="2"/>
      <scheme val="minor"/>
    </font>
    <font>
      <b/>
      <sz val="10"/>
      <color rgb="FFFF0000"/>
      <name val="Calibri"/>
      <family val="2"/>
      <scheme val="minor"/>
    </font>
    <font>
      <sz val="10"/>
      <color theme="1"/>
      <name val="Calibri"/>
      <family val="2"/>
      <scheme val="minor"/>
    </font>
    <font>
      <b/>
      <sz val="11"/>
      <color theme="1"/>
      <name val="Calibri"/>
      <family val="2"/>
      <scheme val="minor"/>
    </font>
    <font>
      <b/>
      <sz val="14"/>
      <color rgb="FFFF0000"/>
      <name val="Calibri"/>
      <family val="2"/>
    </font>
    <font>
      <sz val="10"/>
      <color theme="0" tint="-0.499984740745262"/>
      <name val="Calibri"/>
      <family val="2"/>
      <scheme val="minor"/>
    </font>
    <font>
      <b/>
      <sz val="10"/>
      <color theme="0" tint="-0.499984740745262"/>
      <name val="Calibri"/>
      <family val="2"/>
      <scheme val="minor"/>
    </font>
    <font>
      <b/>
      <sz val="12"/>
      <color theme="0" tint="-0.499984740745262"/>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Calibri"/>
      <family val="4"/>
      <scheme val="minor"/>
    </font>
    <font>
      <i/>
      <sz val="10"/>
      <color theme="1"/>
      <name val="Calibri"/>
      <family val="2"/>
      <scheme val="minor"/>
    </font>
    <font>
      <b/>
      <sz val="14"/>
      <color theme="1"/>
      <name val="Calibri"/>
      <family val="2"/>
      <scheme val="minor"/>
    </font>
    <font>
      <sz val="10"/>
      <color theme="1"/>
      <name val="Calibri"/>
      <family val="2"/>
    </font>
    <font>
      <b/>
      <sz val="10"/>
      <color theme="1"/>
      <name val="Calibri"/>
      <family val="2"/>
    </font>
    <font>
      <b/>
      <sz val="12"/>
      <color theme="1"/>
      <name val="Calibri"/>
      <family val="2"/>
    </font>
    <font>
      <b/>
      <sz val="11"/>
      <color theme="1"/>
      <name val="Calibri"/>
      <family val="2"/>
    </font>
    <font>
      <strike/>
      <sz val="10"/>
      <color rgb="FFFF0000"/>
      <name val="Calibri"/>
      <family val="2"/>
      <scheme val="minor"/>
    </font>
    <font>
      <sz val="10"/>
      <color rgb="FFFF0000"/>
      <name val="Calibri"/>
      <family val="2"/>
      <scheme val="minor"/>
    </font>
    <font>
      <sz val="8"/>
      <color theme="1"/>
      <name val="Calibri"/>
      <family val="2"/>
      <scheme val="minor"/>
    </font>
    <font>
      <b/>
      <strike/>
      <u/>
      <sz val="10"/>
      <color rgb="FFFF0000"/>
      <name val="Calibri"/>
      <family val="2"/>
      <scheme val="minor"/>
    </font>
    <font>
      <b/>
      <strike/>
      <sz val="10"/>
      <color theme="1"/>
      <name val="Calibri"/>
      <family val="2"/>
      <scheme val="minor"/>
    </font>
    <font>
      <b/>
      <strike/>
      <sz val="10"/>
      <color rgb="FFFF0000"/>
      <name val="Calibri"/>
      <family val="2"/>
      <scheme val="minor"/>
    </font>
    <font>
      <strike/>
      <sz val="10"/>
      <color rgb="FFFF0000"/>
      <name val="Arial"/>
      <family val="2"/>
    </font>
    <font>
      <strike/>
      <sz val="10"/>
      <color rgb="FFFF0000"/>
      <name val="Calibri"/>
      <family val="4"/>
      <scheme val="minor"/>
    </font>
    <font>
      <b/>
      <strike/>
      <sz val="10"/>
      <name val="Calibri"/>
      <family val="2"/>
      <scheme val="minor"/>
    </font>
    <font>
      <sz val="10"/>
      <color theme="0"/>
      <name val="Calibri"/>
      <family val="4"/>
      <scheme val="minor"/>
    </font>
    <font>
      <b/>
      <sz val="18"/>
      <name val="Calibri"/>
      <family val="1"/>
    </font>
    <font>
      <sz val="10"/>
      <name val="Calibri"/>
      <family val="1"/>
    </font>
    <font>
      <b/>
      <sz val="12"/>
      <name val="Calibri"/>
      <family val="1"/>
      <scheme val="major"/>
    </font>
    <font>
      <b/>
      <i/>
      <sz val="12"/>
      <name val="Calibri"/>
      <family val="2"/>
      <scheme val="major"/>
    </font>
    <font>
      <b/>
      <sz val="18"/>
      <color rgb="FF000000"/>
      <name val="Calibri"/>
      <family val="2"/>
    </font>
    <font>
      <b/>
      <sz val="18"/>
      <color theme="1"/>
      <name val="Calibri"/>
      <family val="2"/>
      <scheme val="minor"/>
    </font>
    <font>
      <b/>
      <sz val="12"/>
      <color rgb="FFFF0000"/>
      <name val="Calibri"/>
      <family val="2"/>
      <scheme val="minor"/>
    </font>
    <font>
      <sz val="10"/>
      <color rgb="FFFF0000"/>
      <name val="Calibri"/>
      <family val="4"/>
      <scheme val="minor"/>
    </font>
    <font>
      <sz val="10"/>
      <color rgb="FFFF0000"/>
      <name val="Calibri"/>
      <family val="2"/>
    </font>
    <font>
      <b/>
      <sz val="10"/>
      <color rgb="FF0070C0"/>
      <name val="Calibri"/>
      <family val="2"/>
    </font>
    <font>
      <i/>
      <sz val="8"/>
      <name val="Arial"/>
      <family val="2"/>
    </font>
    <font>
      <b/>
      <sz val="12"/>
      <color theme="1"/>
      <name val="Calibri"/>
      <family val="2"/>
      <scheme val="minor"/>
    </font>
    <font>
      <b/>
      <i/>
      <sz val="10"/>
      <name val="Calibri"/>
      <family val="2"/>
      <scheme val="minor"/>
    </font>
    <font>
      <i/>
      <strike/>
      <sz val="10"/>
      <color rgb="FFFF0000"/>
      <name val="Calibri"/>
      <family val="2"/>
      <scheme val="minor"/>
    </font>
    <font>
      <strike/>
      <sz val="12"/>
      <color rgb="FFFF0000"/>
      <name val="Calibri"/>
      <family val="2"/>
      <scheme val="minor"/>
    </font>
    <font>
      <i/>
      <sz val="10"/>
      <color rgb="FFFF0000"/>
      <name val="Calibri"/>
      <family val="2"/>
      <scheme val="minor"/>
    </font>
    <font>
      <sz val="8"/>
      <name val="Calibri"/>
      <family val="4"/>
      <scheme val="minor"/>
    </font>
    <font>
      <b/>
      <sz val="18"/>
      <name val="Calibri"/>
      <family val="2"/>
      <scheme val="minor"/>
    </font>
    <font>
      <b/>
      <sz val="12"/>
      <color theme="0"/>
      <name val="Calibri"/>
      <family val="2"/>
      <scheme val="minor"/>
    </font>
    <font>
      <sz val="11"/>
      <name val="Calibri"/>
      <family val="2"/>
      <scheme val="minor"/>
    </font>
    <font>
      <b/>
      <i/>
      <sz val="10"/>
      <name val="Calibri"/>
      <family val="2"/>
    </font>
    <font>
      <sz val="8"/>
      <color theme="4"/>
      <name val="Arial"/>
      <family val="2"/>
    </font>
    <font>
      <sz val="8"/>
      <name val="Arial"/>
      <family val="2"/>
    </font>
    <font>
      <strike/>
      <sz val="10"/>
      <name val="Calibri"/>
      <family val="2"/>
      <scheme val="minor"/>
    </font>
    <font>
      <b/>
      <sz val="11"/>
      <name val="Calibri"/>
      <family val="2"/>
      <scheme val="minor"/>
    </font>
    <font>
      <u/>
      <sz val="10"/>
      <color theme="11"/>
      <name val="Calibri"/>
      <family val="4"/>
      <scheme val="minor"/>
    </font>
  </fonts>
  <fills count="4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bgColor indexed="64"/>
      </patternFill>
    </fill>
    <fill>
      <patternFill patternType="solid">
        <fgColor theme="1"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style="medium">
        <color theme="5"/>
      </left>
      <right style="medium">
        <color theme="5"/>
      </right>
      <top style="medium">
        <color theme="5"/>
      </top>
      <bottom style="medium">
        <color theme="5"/>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right/>
      <top style="thin">
        <color rgb="FF68B7BF"/>
      </top>
      <bottom style="thin">
        <color rgb="FF68B7BF"/>
      </bottom>
      <diagonal/>
    </border>
  </borders>
  <cellStyleXfs count="108">
    <xf numFmtId="0" fontId="0" fillId="0" borderId="0"/>
    <xf numFmtId="168" fontId="9" fillId="0" borderId="0" applyFont="0" applyFill="0" applyBorder="0" applyAlignment="0" applyProtection="0">
      <alignment horizontal="left"/>
      <protection locked="0"/>
    </xf>
    <xf numFmtId="0" fontId="30" fillId="3" borderId="0" applyFill="0" applyBorder="0"/>
    <xf numFmtId="0" fontId="30" fillId="3" borderId="0" applyFill="0" applyBorder="0">
      <alignment wrapText="1"/>
    </xf>
    <xf numFmtId="0" fontId="31" fillId="4" borderId="1" applyFill="0">
      <alignment horizontal="center"/>
    </xf>
    <xf numFmtId="0" fontId="33" fillId="0" borderId="1" applyNumberFormat="0">
      <protection locked="0"/>
    </xf>
    <xf numFmtId="0" fontId="34" fillId="3" borderId="0"/>
    <xf numFmtId="175" fontId="24" fillId="0" borderId="0" applyFont="0" applyFill="0" applyBorder="0" applyAlignment="0" applyProtection="0">
      <protection locked="0"/>
    </xf>
    <xf numFmtId="0" fontId="35" fillId="3" borderId="0" applyNumberFormat="0" applyFill="0" applyBorder="0">
      <alignment horizontal="left"/>
    </xf>
    <xf numFmtId="0" fontId="36" fillId="4" borderId="0" applyNumberFormat="0" applyFill="0" applyBorder="0" applyAlignment="0" applyProtection="0"/>
    <xf numFmtId="0" fontId="37" fillId="4" borderId="0" applyNumberFormat="0" applyFill="0" applyBorder="0">
      <alignment horizontal="right"/>
    </xf>
    <xf numFmtId="0" fontId="12" fillId="4" borderId="0" applyFont="0" applyAlignment="0"/>
    <xf numFmtId="0" fontId="38" fillId="4" borderId="0" applyFill="0" applyBorder="0">
      <alignment vertical="top" wrapText="1"/>
    </xf>
    <xf numFmtId="0" fontId="30" fillId="4" borderId="0" applyFill="0" applyAlignment="0">
      <alignment horizontal="center"/>
    </xf>
    <xf numFmtId="0" fontId="39" fillId="0" borderId="0" applyNumberFormat="0" applyFill="0" applyAlignment="0"/>
    <xf numFmtId="0" fontId="40" fillId="3" borderId="0" applyFill="0" applyBorder="0"/>
    <xf numFmtId="0" fontId="41" fillId="3" borderId="0" applyFill="0" applyBorder="0"/>
    <xf numFmtId="0" fontId="42" fillId="3" borderId="0" applyFill="0" applyBorder="0">
      <alignment horizontal="left"/>
    </xf>
    <xf numFmtId="0" fontId="42" fillId="3" borderId="0" applyFill="0" applyBorder="0">
      <alignment horizontal="center" wrapText="1"/>
    </xf>
    <xf numFmtId="0" fontId="42" fillId="3" borderId="0" applyFill="0" applyBorder="0">
      <alignment horizontal="center" wrapText="1"/>
    </xf>
    <xf numFmtId="0" fontId="43" fillId="0" borderId="0" applyNumberFormat="0" applyFill="0" applyBorder="0" applyAlignment="0" applyProtection="0">
      <alignment vertical="top"/>
      <protection locked="0"/>
    </xf>
    <xf numFmtId="49" fontId="44" fillId="0" borderId="0" applyFill="0" applyBorder="0">
      <alignment horizontal="center" wrapText="1"/>
    </xf>
    <xf numFmtId="49" fontId="29" fillId="0" borderId="0" applyFill="0" applyBorder="0">
      <alignment horizontal="left" indent="1"/>
    </xf>
    <xf numFmtId="178" fontId="5" fillId="3" borderId="0" applyFont="0" applyFill="0" applyBorder="0" applyAlignment="0" applyProtection="0">
      <alignment vertical="center"/>
    </xf>
    <xf numFmtId="177" fontId="24" fillId="0" borderId="0" applyFont="0" applyFill="0" applyBorder="0" applyAlignment="0" applyProtection="0">
      <protection locked="0"/>
    </xf>
    <xf numFmtId="0" fontId="30" fillId="3" borderId="0" applyNumberFormat="0" applyFill="0" applyBorder="0" applyProtection="0">
      <alignment horizontal="right"/>
    </xf>
    <xf numFmtId="0" fontId="30" fillId="3" borderId="4" applyFill="0">
      <alignment horizontal="right"/>
    </xf>
    <xf numFmtId="174" fontId="5" fillId="0" borderId="0" applyFont="0" applyFill="0" applyBorder="0" applyAlignment="0" applyProtection="0"/>
    <xf numFmtId="0" fontId="34" fillId="3" borderId="0" applyFill="0" applyBorder="0">
      <alignment horizontal="left"/>
    </xf>
    <xf numFmtId="167" fontId="24" fillId="0" borderId="0" applyFont="0" applyFill="0" applyBorder="0">
      <alignment horizontal="left"/>
      <protection locked="0"/>
    </xf>
    <xf numFmtId="166" fontId="29" fillId="0" borderId="0" applyFont="0" applyFill="0" applyBorder="0" applyAlignment="0" applyProtection="0"/>
    <xf numFmtId="165" fontId="29" fillId="0" borderId="0" applyFont="0" applyFill="0" applyBorder="0" applyAlignment="0" applyProtection="0"/>
    <xf numFmtId="0" fontId="56" fillId="0" borderId="0" applyNumberFormat="0" applyFill="0" applyBorder="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19" applyNumberFormat="0" applyAlignment="0" applyProtection="0"/>
    <xf numFmtId="0" fontId="64" fillId="12" borderId="20" applyNumberFormat="0" applyAlignment="0" applyProtection="0"/>
    <xf numFmtId="0" fontId="65" fillId="12" borderId="19" applyNumberFormat="0" applyAlignment="0" applyProtection="0"/>
    <xf numFmtId="0" fontId="66" fillId="0" borderId="21" applyNumberFormat="0" applyFill="0" applyAlignment="0" applyProtection="0"/>
    <xf numFmtId="0" fontId="67" fillId="13" borderId="22" applyNumberFormat="0" applyAlignment="0" applyProtection="0"/>
    <xf numFmtId="0" fontId="68" fillId="0" borderId="0" applyNumberFormat="0" applyFill="0" applyBorder="0" applyAlignment="0" applyProtection="0"/>
    <xf numFmtId="0" fontId="29" fillId="14" borderId="23" applyNumberFormat="0" applyFont="0" applyAlignment="0" applyProtection="0"/>
    <xf numFmtId="0" fontId="69" fillId="0" borderId="0" applyNumberFormat="0" applyFill="0" applyBorder="0" applyAlignment="0" applyProtection="0"/>
    <xf numFmtId="0" fontId="51" fillId="0" borderId="24" applyNumberFormat="0" applyFill="0" applyAlignment="0" applyProtection="0"/>
    <xf numFmtId="0" fontId="70"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70" fillId="38" borderId="0" applyNumberFormat="0" applyBorder="0" applyAlignment="0" applyProtection="0"/>
    <xf numFmtId="169" fontId="7" fillId="4" borderId="0" applyFont="0" applyFill="0" applyBorder="0" applyAlignment="0" applyProtection="0"/>
    <xf numFmtId="172" fontId="34" fillId="3" borderId="0" applyFont="0" applyFill="0" applyBorder="0" applyAlignment="0" applyProtection="0"/>
    <xf numFmtId="170" fontId="9" fillId="0" borderId="0" applyFont="0" applyFill="0" applyBorder="0" applyAlignment="0" applyProtection="0">
      <alignment horizontal="left"/>
      <protection locked="0"/>
    </xf>
    <xf numFmtId="176" fontId="34" fillId="0" borderId="0" applyFont="0" applyFill="0" applyBorder="0" applyAlignment="0" applyProtection="0">
      <protection locked="0"/>
    </xf>
    <xf numFmtId="164" fontId="29" fillId="0" borderId="0" applyFont="0" applyFill="0" applyBorder="0" applyAlignment="0" applyProtection="0"/>
    <xf numFmtId="9" fontId="29" fillId="0" borderId="0" applyFont="0" applyFill="0" applyBorder="0" applyAlignment="0" applyProtection="0"/>
    <xf numFmtId="0" fontId="34" fillId="3" borderId="1" applyNumberFormat="0"/>
    <xf numFmtId="0" fontId="34" fillId="3" borderId="3" applyNumberFormat="0"/>
    <xf numFmtId="0" fontId="71" fillId="0" borderId="0" applyNumberFormat="0" applyFill="0" applyBorder="0" applyAlignment="0" applyProtection="0"/>
    <xf numFmtId="0" fontId="34" fillId="3" borderId="1" applyNumberFormat="0"/>
    <xf numFmtId="0" fontId="32" fillId="5" borderId="30" applyFill="0" applyProtection="0">
      <alignment horizontal="right"/>
    </xf>
    <xf numFmtId="0" fontId="29" fillId="6" borderId="0"/>
    <xf numFmtId="0" fontId="76" fillId="0" borderId="0" applyNumberFormat="0" applyFill="0" applyAlignment="0"/>
    <xf numFmtId="0" fontId="77" fillId="0" borderId="0" applyNumberFormat="0" applyFill="0" applyAlignment="0"/>
    <xf numFmtId="0" fontId="75" fillId="2" borderId="0" applyFill="0" applyBorder="0">
      <alignment horizontal="left"/>
    </xf>
    <xf numFmtId="0" fontId="74" fillId="2" borderId="0" applyFill="0" applyBorder="0"/>
    <xf numFmtId="0" fontId="29" fillId="0" borderId="0">
      <alignment horizontal="right"/>
    </xf>
    <xf numFmtId="0" fontId="5" fillId="3" borderId="0" applyBorder="0">
      <alignment horizontal="left"/>
    </xf>
    <xf numFmtId="0" fontId="8" fillId="4" borderId="0" applyFont="0" applyAlignment="0"/>
    <xf numFmtId="0" fontId="42" fillId="3" borderId="0" applyBorder="0">
      <alignment horizontal="left"/>
    </xf>
    <xf numFmtId="0" fontId="29" fillId="0" borderId="0"/>
    <xf numFmtId="168" fontId="9" fillId="0" borderId="0" applyFont="0" applyFill="0" applyBorder="0" applyAlignment="0" applyProtection="0">
      <alignment horizontal="left"/>
      <protection locked="0"/>
    </xf>
    <xf numFmtId="0" fontId="34" fillId="3" borderId="25" applyNumberFormat="0"/>
    <xf numFmtId="0" fontId="31" fillId="4" borderId="32" applyFill="0">
      <alignment horizontal="center"/>
    </xf>
    <xf numFmtId="0" fontId="33" fillId="0" borderId="32" applyNumberFormat="0">
      <protection locked="0"/>
    </xf>
    <xf numFmtId="0" fontId="30" fillId="3" borderId="0" applyBorder="0"/>
    <xf numFmtId="0" fontId="34" fillId="3" borderId="32" applyNumberFormat="0"/>
    <xf numFmtId="0" fontId="34" fillId="3" borderId="34" applyNumberFormat="0"/>
    <xf numFmtId="0" fontId="33" fillId="0" borderId="34" applyNumberFormat="0">
      <protection locked="0"/>
    </xf>
    <xf numFmtId="0" fontId="30" fillId="3" borderId="0"/>
    <xf numFmtId="0" fontId="105" fillId="0" borderId="0" applyFill="0" applyProtection="0">
      <alignment horizontal="left" vertical="center"/>
    </xf>
    <xf numFmtId="0" fontId="106" fillId="0" borderId="38" applyNumberFormat="0">
      <alignment horizontal="center" vertical="center" wrapText="1"/>
    </xf>
    <xf numFmtId="0" fontId="1" fillId="39" borderId="0" applyNumberFormat="0" applyBorder="0"/>
    <xf numFmtId="0" fontId="107" fillId="41" borderId="0" applyNumberFormat="0" applyBorder="0"/>
    <xf numFmtId="0" fontId="113" fillId="0" borderId="0" applyNumberFormat="0" applyFill="0" applyBorder="0" applyAlignment="0" applyProtection="0"/>
  </cellStyleXfs>
  <cellXfs count="719">
    <xf numFmtId="0" fontId="0" fillId="0" borderId="0" xfId="0"/>
    <xf numFmtId="0" fontId="4" fillId="0" borderId="0" xfId="0" applyFont="1"/>
    <xf numFmtId="0" fontId="19" fillId="0" borderId="0" xfId="0" applyFont="1"/>
    <xf numFmtId="0" fontId="0" fillId="0" borderId="2" xfId="0" applyBorder="1"/>
    <xf numFmtId="0" fontId="0" fillId="0" borderId="4" xfId="0" applyBorder="1"/>
    <xf numFmtId="0" fontId="0" fillId="0" borderId="6" xfId="0" applyBorder="1"/>
    <xf numFmtId="0" fontId="0" fillId="0" borderId="7" xfId="0" applyBorder="1"/>
    <xf numFmtId="0" fontId="0" fillId="0" borderId="8" xfId="0" applyBorder="1"/>
    <xf numFmtId="0" fontId="3" fillId="0" borderId="0" xfId="0" applyFont="1"/>
    <xf numFmtId="0" fontId="5" fillId="0" borderId="0" xfId="0" applyFont="1"/>
    <xf numFmtId="0" fontId="5" fillId="0" borderId="0" xfId="0" applyFont="1" applyAlignment="1">
      <alignment vertical="center"/>
    </xf>
    <xf numFmtId="0" fontId="0" fillId="0" borderId="0" xfId="0" applyAlignment="1">
      <alignment vertical="top"/>
    </xf>
    <xf numFmtId="0" fontId="34" fillId="3" borderId="4" xfId="6" applyBorder="1"/>
    <xf numFmtId="0" fontId="34" fillId="3" borderId="4" xfId="6" applyBorder="1" applyAlignment="1">
      <alignment horizontal="right"/>
    </xf>
    <xf numFmtId="0" fontId="34" fillId="3" borderId="0" xfId="6" applyAlignment="1">
      <alignment horizontal="left" indent="1"/>
    </xf>
    <xf numFmtId="0" fontId="34" fillId="3" borderId="0" xfId="6" applyAlignment="1">
      <alignment horizontal="right" indent="1"/>
    </xf>
    <xf numFmtId="0" fontId="30" fillId="3" borderId="10" xfId="26" applyBorder="1">
      <alignment horizontal="right"/>
    </xf>
    <xf numFmtId="0" fontId="34" fillId="3" borderId="7" xfId="6" applyBorder="1"/>
    <xf numFmtId="0" fontId="34" fillId="3" borderId="7" xfId="6" applyBorder="1" applyAlignment="1">
      <alignment horizontal="left" indent="1"/>
    </xf>
    <xf numFmtId="0" fontId="34" fillId="3" borderId="7" xfId="28" applyBorder="1">
      <alignment horizontal="left"/>
    </xf>
    <xf numFmtId="0" fontId="34" fillId="3" borderId="8" xfId="6" applyBorder="1"/>
    <xf numFmtId="0" fontId="34" fillId="3" borderId="0" xfId="6" applyAlignment="1">
      <alignment horizontal="left" vertical="top" wrapText="1"/>
    </xf>
    <xf numFmtId="0" fontId="34" fillId="3" borderId="0" xfId="6" quotePrefix="1" applyAlignment="1">
      <alignment horizontal="center" vertical="top"/>
    </xf>
    <xf numFmtId="0" fontId="7" fillId="4" borderId="4" xfId="11" applyFont="1" applyBorder="1"/>
    <xf numFmtId="0" fontId="21" fillId="4" borderId="2" xfId="11" applyFont="1" applyBorder="1"/>
    <xf numFmtId="0" fontId="10" fillId="4" borderId="0" xfId="11" applyFont="1" applyAlignment="1"/>
    <xf numFmtId="0" fontId="17" fillId="4" borderId="0" xfId="11" applyFont="1" applyAlignment="1"/>
    <xf numFmtId="0" fontId="30" fillId="3" borderId="0" xfId="25" applyBorder="1">
      <alignment horizontal="right"/>
    </xf>
    <xf numFmtId="0" fontId="34" fillId="3" borderId="0" xfId="6" quotePrefix="1" applyAlignment="1">
      <alignment horizontal="center" wrapText="1"/>
    </xf>
    <xf numFmtId="0" fontId="40" fillId="3" borderId="7" xfId="15" applyBorder="1"/>
    <xf numFmtId="0" fontId="41" fillId="3" borderId="7" xfId="16" applyBorder="1"/>
    <xf numFmtId="0" fontId="42" fillId="3" borderId="7" xfId="17" applyBorder="1">
      <alignment horizontal="left"/>
    </xf>
    <xf numFmtId="0" fontId="18" fillId="4" borderId="0" xfId="11" applyFont="1" applyAlignment="1"/>
    <xf numFmtId="0" fontId="34" fillId="3" borderId="4" xfId="6" applyBorder="1" applyAlignment="1">
      <alignment horizontal="center" wrapText="1"/>
    </xf>
    <xf numFmtId="0" fontId="34" fillId="3" borderId="0" xfId="6" applyAlignment="1">
      <alignment horizontal="right"/>
    </xf>
    <xf numFmtId="0" fontId="22" fillId="4" borderId="0" xfId="11" applyFont="1"/>
    <xf numFmtId="0" fontId="16" fillId="4" borderId="4" xfId="11" applyFont="1" applyBorder="1"/>
    <xf numFmtId="0" fontId="34" fillId="3" borderId="0" xfId="6" applyAlignment="1">
      <alignment horizontal="left" indent="2"/>
    </xf>
    <xf numFmtId="0" fontId="34" fillId="3" borderId="0" xfId="6" applyAlignment="1">
      <alignment horizontal="center" wrapText="1"/>
    </xf>
    <xf numFmtId="0" fontId="34" fillId="3" borderId="0" xfId="6" applyAlignment="1">
      <alignment horizontal="centerContinuous"/>
    </xf>
    <xf numFmtId="0" fontId="34" fillId="3" borderId="0" xfId="6" quotePrefix="1"/>
    <xf numFmtId="0" fontId="34" fillId="3" borderId="0" xfId="6" applyAlignment="1">
      <alignment horizontal="left" vertical="center" indent="1"/>
    </xf>
    <xf numFmtId="0" fontId="34" fillId="3" borderId="7" xfId="6" applyBorder="1" applyAlignment="1">
      <alignment horizontal="left" vertical="top" indent="1"/>
    </xf>
    <xf numFmtId="0" fontId="16" fillId="4" borderId="0" xfId="11" applyFont="1"/>
    <xf numFmtId="0" fontId="34" fillId="3" borderId="0" xfId="6" applyAlignment="1">
      <alignment horizontal="left" vertical="top" indent="1"/>
    </xf>
    <xf numFmtId="0" fontId="34" fillId="3" borderId="0" xfId="6" applyAlignment="1">
      <alignment horizontal="centerContinuous" vertical="center" wrapText="1"/>
    </xf>
    <xf numFmtId="0" fontId="7" fillId="4" borderId="2" xfId="11" applyFont="1" applyBorder="1"/>
    <xf numFmtId="0" fontId="34" fillId="3" borderId="0" xfId="28" applyBorder="1" applyAlignment="1"/>
    <xf numFmtId="0" fontId="23" fillId="4" borderId="0" xfId="11" applyFont="1" applyAlignment="1"/>
    <xf numFmtId="0" fontId="23" fillId="4" borderId="0" xfId="11" applyFont="1" applyAlignment="1">
      <alignment readingOrder="1"/>
    </xf>
    <xf numFmtId="0" fontId="7" fillId="4" borderId="4" xfId="11" applyFont="1" applyBorder="1" applyAlignment="1">
      <alignment vertical="top" wrapText="1"/>
    </xf>
    <xf numFmtId="0" fontId="7" fillId="4" borderId="0" xfId="11" applyFont="1" applyAlignment="1">
      <alignment vertical="top" wrapText="1"/>
    </xf>
    <xf numFmtId="0" fontId="34" fillId="3" borderId="4" xfId="6" applyBorder="1" applyAlignment="1">
      <alignment horizontal="centerContinuous" wrapText="1"/>
    </xf>
    <xf numFmtId="0" fontId="35" fillId="3" borderId="7" xfId="8" applyBorder="1">
      <alignment horizontal="left"/>
    </xf>
    <xf numFmtId="0" fontId="10" fillId="4" borderId="0" xfId="11" applyFont="1" applyAlignment="1">
      <alignment horizontal="left" indent="2"/>
    </xf>
    <xf numFmtId="0" fontId="30" fillId="4" borderId="2" xfId="13" applyBorder="1" applyAlignment="1">
      <alignment horizontal="left"/>
    </xf>
    <xf numFmtId="0" fontId="34" fillId="2" borderId="0" xfId="6" applyFill="1"/>
    <xf numFmtId="0" fontId="10" fillId="3" borderId="0" xfId="16" applyFont="1" applyBorder="1"/>
    <xf numFmtId="0" fontId="15" fillId="3" borderId="0" xfId="6" applyFont="1"/>
    <xf numFmtId="0" fontId="7" fillId="4" borderId="0" xfId="11" applyFont="1" applyAlignment="1"/>
    <xf numFmtId="0" fontId="37" fillId="4" borderId="0" xfId="10" applyBorder="1">
      <alignment horizontal="right"/>
    </xf>
    <xf numFmtId="0" fontId="38" fillId="4" borderId="4" xfId="12" applyBorder="1">
      <alignment vertical="top" wrapText="1"/>
    </xf>
    <xf numFmtId="0" fontId="34" fillId="3" borderId="10" xfId="6" applyBorder="1"/>
    <xf numFmtId="0" fontId="30" fillId="3" borderId="0" xfId="26" applyBorder="1">
      <alignment horizontal="right"/>
    </xf>
    <xf numFmtId="0" fontId="42" fillId="3" borderId="0" xfId="6" applyFont="1"/>
    <xf numFmtId="0" fontId="40" fillId="3" borderId="0" xfId="15" applyBorder="1" applyAlignment="1">
      <alignment horizontal="left" indent="1"/>
    </xf>
    <xf numFmtId="0" fontId="30" fillId="3" borderId="7" xfId="26" applyBorder="1">
      <alignment horizontal="right"/>
    </xf>
    <xf numFmtId="0" fontId="21" fillId="4" borderId="0" xfId="11" applyFont="1"/>
    <xf numFmtId="0" fontId="34" fillId="0" borderId="0" xfId="6" applyFill="1"/>
    <xf numFmtId="0" fontId="34" fillId="3" borderId="7" xfId="6" applyBorder="1" applyAlignment="1">
      <alignment horizontal="left"/>
    </xf>
    <xf numFmtId="0" fontId="5" fillId="0" borderId="0" xfId="0" applyFont="1" applyAlignment="1">
      <alignment horizontal="center"/>
    </xf>
    <xf numFmtId="0" fontId="34" fillId="3" borderId="0" xfId="6"/>
    <xf numFmtId="0" fontId="30" fillId="3" borderId="9" xfId="26" applyBorder="1">
      <alignment horizontal="right"/>
    </xf>
    <xf numFmtId="0" fontId="42" fillId="3" borderId="0" xfId="17" applyBorder="1">
      <alignment horizontal="left"/>
    </xf>
    <xf numFmtId="0" fontId="42" fillId="3" borderId="0" xfId="6" applyFont="1" applyAlignment="1">
      <alignment horizontal="left"/>
    </xf>
    <xf numFmtId="0" fontId="42" fillId="3" borderId="0" xfId="28" applyFont="1" applyBorder="1">
      <alignment horizontal="left"/>
    </xf>
    <xf numFmtId="0" fontId="34" fillId="3" borderId="0" xfId="6" applyAlignment="1">
      <alignment horizontal="left" vertical="top"/>
    </xf>
    <xf numFmtId="0" fontId="42" fillId="3" borderId="0" xfId="18" applyBorder="1" applyAlignment="1">
      <alignment horizontal="left" vertical="center" wrapText="1"/>
    </xf>
    <xf numFmtId="0" fontId="38" fillId="4" borderId="0" xfId="12" applyBorder="1" applyAlignment="1">
      <alignment horizontal="left" vertical="top" wrapText="1"/>
    </xf>
    <xf numFmtId="0" fontId="36" fillId="4" borderId="2" xfId="9" applyBorder="1"/>
    <xf numFmtId="0" fontId="36" fillId="4" borderId="0" xfId="9" applyBorder="1"/>
    <xf numFmtId="0" fontId="7" fillId="4" borderId="2" xfId="11" applyFont="1" applyBorder="1" applyAlignment="1">
      <alignment horizontal="left" vertical="top" wrapText="1" indent="1"/>
    </xf>
    <xf numFmtId="0" fontId="34" fillId="3" borderId="0" xfId="6" applyAlignment="1">
      <alignment wrapText="1"/>
    </xf>
    <xf numFmtId="0" fontId="35" fillId="3" borderId="0" xfId="8" applyBorder="1">
      <alignment horizontal="left"/>
    </xf>
    <xf numFmtId="0" fontId="42" fillId="3" borderId="0" xfId="18" applyBorder="1">
      <alignment horizontal="center" wrapText="1"/>
    </xf>
    <xf numFmtId="0" fontId="40" fillId="3" borderId="0" xfId="15" applyBorder="1"/>
    <xf numFmtId="0" fontId="34" fillId="3" borderId="0" xfId="6" applyAlignment="1">
      <alignment horizontal="left"/>
    </xf>
    <xf numFmtId="0" fontId="34" fillId="3" borderId="0" xfId="28" applyBorder="1">
      <alignment horizontal="left"/>
    </xf>
    <xf numFmtId="0" fontId="41" fillId="3" borderId="0" xfId="16" applyBorder="1"/>
    <xf numFmtId="0" fontId="42" fillId="3" borderId="0" xfId="19" applyBorder="1">
      <alignment horizontal="center" wrapText="1"/>
    </xf>
    <xf numFmtId="0" fontId="46" fillId="3" borderId="4" xfId="6" applyFont="1" applyBorder="1"/>
    <xf numFmtId="0" fontId="46" fillId="3" borderId="8" xfId="6" applyFont="1" applyBorder="1"/>
    <xf numFmtId="0" fontId="30" fillId="3" borderId="0" xfId="8" applyFont="1" applyBorder="1">
      <alignment horizontal="left"/>
    </xf>
    <xf numFmtId="0" fontId="46" fillId="3" borderId="0" xfId="6" applyFont="1"/>
    <xf numFmtId="0" fontId="25" fillId="0" borderId="0" xfId="0" applyFont="1"/>
    <xf numFmtId="0" fontId="41" fillId="3" borderId="0" xfId="17" applyFont="1" applyBorder="1">
      <alignment horizontal="left"/>
    </xf>
    <xf numFmtId="0" fontId="46" fillId="3" borderId="0" xfId="28" applyFont="1" applyBorder="1">
      <alignment horizontal="left"/>
    </xf>
    <xf numFmtId="0" fontId="41" fillId="3" borderId="0" xfId="17" applyFont="1" applyBorder="1" applyAlignment="1">
      <alignment horizontal="right"/>
    </xf>
    <xf numFmtId="0" fontId="46" fillId="3" borderId="7" xfId="6" applyFont="1" applyBorder="1"/>
    <xf numFmtId="0" fontId="46" fillId="3" borderId="7" xfId="6" applyFont="1" applyBorder="1" applyAlignment="1">
      <alignment horizontal="right" indent="1"/>
    </xf>
    <xf numFmtId="0" fontId="34" fillId="3" borderId="7" xfId="28" applyBorder="1" applyAlignment="1"/>
    <xf numFmtId="0" fontId="48" fillId="3" borderId="2" xfId="8" applyFont="1" applyBorder="1" applyAlignment="1">
      <alignment wrapText="1"/>
    </xf>
    <xf numFmtId="0" fontId="41" fillId="3" borderId="0" xfId="15" applyFont="1" applyBorder="1"/>
    <xf numFmtId="0" fontId="34" fillId="3" borderId="0" xfId="6" quotePrefix="1" applyAlignment="1">
      <alignment horizontal="center" vertical="center" wrapText="1"/>
    </xf>
    <xf numFmtId="0" fontId="30" fillId="3" borderId="0" xfId="28" applyFont="1" applyBorder="1">
      <alignment horizontal="left"/>
    </xf>
    <xf numFmtId="0" fontId="30" fillId="3" borderId="0" xfId="17" applyFont="1" applyBorder="1" applyAlignment="1">
      <alignment horizontal="right"/>
    </xf>
    <xf numFmtId="0" fontId="42" fillId="3" borderId="0" xfId="19" quotePrefix="1" applyBorder="1">
      <alignment horizontal="center" wrapText="1"/>
    </xf>
    <xf numFmtId="0" fontId="15" fillId="3" borderId="0" xfId="28" applyFont="1" applyBorder="1">
      <alignment horizontal="left"/>
    </xf>
    <xf numFmtId="0" fontId="42" fillId="3" borderId="0" xfId="18" quotePrefix="1" applyBorder="1">
      <alignment horizontal="center" wrapText="1"/>
    </xf>
    <xf numFmtId="0" fontId="42" fillId="3" borderId="0" xfId="18" quotePrefix="1" applyBorder="1" applyAlignment="1">
      <alignment horizontal="center" vertical="center" wrapText="1"/>
    </xf>
    <xf numFmtId="0" fontId="34" fillId="3" borderId="0" xfId="6" applyAlignment="1">
      <alignment horizontal="centerContinuous" wrapText="1"/>
    </xf>
    <xf numFmtId="0" fontId="30" fillId="3" borderId="0" xfId="2" applyBorder="1"/>
    <xf numFmtId="0" fontId="34" fillId="3" borderId="0" xfId="17" applyFont="1" applyBorder="1">
      <alignment horizontal="left"/>
    </xf>
    <xf numFmtId="0" fontId="42" fillId="3" borderId="0" xfId="16" applyFont="1" applyBorder="1"/>
    <xf numFmtId="0" fontId="42" fillId="3" borderId="0" xfId="17" applyBorder="1" applyAlignment="1"/>
    <xf numFmtId="0" fontId="15" fillId="3" borderId="0" xfId="15" applyFont="1" applyBorder="1"/>
    <xf numFmtId="0" fontId="34" fillId="3" borderId="0" xfId="6" applyAlignment="1">
      <alignment horizontal="left" vertical="center"/>
    </xf>
    <xf numFmtId="0" fontId="10" fillId="3" borderId="0" xfId="8" applyFont="1" applyBorder="1">
      <alignment horizontal="left"/>
    </xf>
    <xf numFmtId="0" fontId="42" fillId="3" borderId="0" xfId="17" applyBorder="1" applyAlignment="1">
      <alignment horizontal="right"/>
    </xf>
    <xf numFmtId="0" fontId="26" fillId="3" borderId="0" xfId="15" applyFont="1" applyBorder="1"/>
    <xf numFmtId="0" fontId="34" fillId="3" borderId="0" xfId="6" applyAlignment="1">
      <alignment horizontal="right" wrapText="1"/>
    </xf>
    <xf numFmtId="0" fontId="42" fillId="3" borderId="0" xfId="28" applyFont="1" applyBorder="1" applyAlignment="1"/>
    <xf numFmtId="0" fontId="34" fillId="3" borderId="0" xfId="6" applyAlignment="1">
      <alignment horizontal="left" indent="3"/>
    </xf>
    <xf numFmtId="0" fontId="10" fillId="3" borderId="0" xfId="8" applyFont="1" applyBorder="1" applyAlignment="1">
      <alignment horizontal="left" vertical="center" wrapText="1"/>
    </xf>
    <xf numFmtId="0" fontId="33" fillId="0" borderId="1" xfId="5">
      <protection locked="0"/>
    </xf>
    <xf numFmtId="0" fontId="30" fillId="3" borderId="9" xfId="6" applyFont="1" applyBorder="1"/>
    <xf numFmtId="0" fontId="34" fillId="3" borderId="0" xfId="6" applyAlignment="1">
      <alignment horizontal="center"/>
    </xf>
    <xf numFmtId="0" fontId="0" fillId="0" borderId="0" xfId="0" applyAlignment="1">
      <alignment horizontal="left" indent="2"/>
    </xf>
    <xf numFmtId="0" fontId="0" fillId="0" borderId="0" xfId="0" quotePrefix="1" applyAlignment="1">
      <alignment horizontal="left" indent="2"/>
    </xf>
    <xf numFmtId="0" fontId="0" fillId="0" borderId="0" xfId="0" applyAlignment="1">
      <alignment horizontal="left" vertical="top" indent="2"/>
    </xf>
    <xf numFmtId="0" fontId="3" fillId="0" borderId="0" xfId="0" applyFont="1" applyAlignment="1">
      <alignment horizontal="left" indent="2"/>
    </xf>
    <xf numFmtId="0" fontId="47" fillId="0" borderId="0" xfId="0" applyFont="1" applyAlignment="1">
      <alignment horizontal="left" indent="2"/>
    </xf>
    <xf numFmtId="0" fontId="5" fillId="0" borderId="0" xfId="0" applyFont="1" applyAlignment="1">
      <alignment horizontal="left" indent="2"/>
    </xf>
    <xf numFmtId="0" fontId="42" fillId="3" borderId="7" xfId="6" applyFont="1" applyBorder="1" applyAlignment="1">
      <alignment horizontal="center" wrapText="1"/>
    </xf>
    <xf numFmtId="0" fontId="0" fillId="0" borderId="0" xfId="0" applyAlignment="1" applyProtection="1">
      <alignment horizontal="left" indent="2"/>
      <protection locked="0"/>
    </xf>
    <xf numFmtId="0" fontId="0" fillId="0" borderId="0" xfId="0" applyProtection="1">
      <protection locked="0"/>
    </xf>
    <xf numFmtId="0" fontId="34" fillId="3" borderId="0" xfId="6" applyProtection="1">
      <protection locked="0"/>
    </xf>
    <xf numFmtId="0" fontId="34" fillId="3" borderId="4" xfId="6" applyBorder="1" applyProtection="1">
      <protection locked="0"/>
    </xf>
    <xf numFmtId="0" fontId="34" fillId="3" borderId="0" xfId="6" applyAlignment="1" applyProtection="1">
      <alignment horizontal="left" indent="2"/>
      <protection locked="0"/>
    </xf>
    <xf numFmtId="0" fontId="42" fillId="4" borderId="13" xfId="12" applyFont="1" applyBorder="1" applyAlignment="1">
      <alignment horizontal="center" vertical="center" wrapText="1"/>
    </xf>
    <xf numFmtId="0" fontId="38" fillId="4" borderId="14" xfId="12" applyBorder="1">
      <alignment vertical="top" wrapText="1"/>
    </xf>
    <xf numFmtId="0" fontId="38" fillId="4" borderId="12" xfId="12" applyBorder="1">
      <alignment vertical="top" wrapText="1"/>
    </xf>
    <xf numFmtId="0" fontId="38" fillId="4" borderId="11" xfId="12" applyBorder="1">
      <alignment vertical="top" wrapText="1"/>
    </xf>
    <xf numFmtId="0" fontId="48" fillId="3" borderId="0" xfId="8" applyFont="1" applyBorder="1" applyAlignment="1">
      <alignment wrapText="1"/>
    </xf>
    <xf numFmtId="0" fontId="36" fillId="4" borderId="2" xfId="9" applyBorder="1" applyAlignment="1">
      <alignment horizontal="left" indent="1"/>
    </xf>
    <xf numFmtId="0" fontId="45" fillId="0" borderId="0" xfId="0" applyFont="1" applyAlignment="1">
      <alignment horizontal="left"/>
    </xf>
    <xf numFmtId="0" fontId="49" fillId="0" borderId="0" xfId="0" applyFont="1" applyAlignment="1">
      <alignment horizontal="left" indent="2"/>
    </xf>
    <xf numFmtId="0" fontId="34" fillId="3" borderId="7" xfId="6" applyBorder="1" applyAlignment="1">
      <alignment horizontal="left" indent="2"/>
    </xf>
    <xf numFmtId="0" fontId="50" fillId="0" borderId="0" xfId="0" applyFont="1"/>
    <xf numFmtId="0" fontId="50" fillId="0" borderId="0" xfId="0" applyFont="1" applyAlignment="1">
      <alignment horizontal="left" indent="2"/>
    </xf>
    <xf numFmtId="0" fontId="34" fillId="3" borderId="0" xfId="6" applyAlignment="1" applyProtection="1">
      <alignment horizontal="left"/>
      <protection locked="0"/>
    </xf>
    <xf numFmtId="0" fontId="34" fillId="3" borderId="0" xfId="6" applyAlignment="1" applyProtection="1">
      <alignment vertical="top"/>
      <protection locked="0"/>
    </xf>
    <xf numFmtId="0" fontId="42" fillId="3" borderId="0" xfId="18" applyBorder="1" applyAlignment="1">
      <alignment wrapText="1"/>
    </xf>
    <xf numFmtId="0" fontId="40" fillId="3" borderId="4" xfId="15" applyBorder="1"/>
    <xf numFmtId="0" fontId="53" fillId="3" borderId="0" xfId="6" applyFont="1"/>
    <xf numFmtId="0" fontId="54" fillId="3" borderId="0" xfId="17" applyFont="1" applyBorder="1">
      <alignment horizontal="left"/>
    </xf>
    <xf numFmtId="0" fontId="53" fillId="3" borderId="0" xfId="28" applyFont="1" applyBorder="1">
      <alignment horizontal="left"/>
    </xf>
    <xf numFmtId="0" fontId="55" fillId="3" borderId="0" xfId="16" applyFont="1" applyBorder="1"/>
    <xf numFmtId="0" fontId="42" fillId="3" borderId="0" xfId="18" applyBorder="1" applyAlignment="1">
      <alignment horizontal="center" vertical="top" wrapText="1"/>
    </xf>
    <xf numFmtId="0" fontId="34" fillId="3" borderId="0" xfId="6" applyAlignment="1">
      <alignment vertical="top"/>
    </xf>
    <xf numFmtId="0" fontId="42" fillId="6" borderId="0" xfId="17" applyFill="1" applyBorder="1">
      <alignment horizontal="left"/>
    </xf>
    <xf numFmtId="0" fontId="34" fillId="6" borderId="0" xfId="28" applyFill="1" applyBorder="1">
      <alignment horizontal="left"/>
    </xf>
    <xf numFmtId="0" fontId="34" fillId="6" borderId="0" xfId="6" applyFill="1"/>
    <xf numFmtId="0" fontId="41" fillId="6" borderId="0" xfId="16" applyFill="1" applyBorder="1"/>
    <xf numFmtId="0" fontId="0" fillId="5" borderId="0" xfId="0" applyFill="1"/>
    <xf numFmtId="0" fontId="52" fillId="0" borderId="0" xfId="11" applyFont="1" applyFill="1" applyAlignment="1"/>
    <xf numFmtId="0" fontId="38" fillId="0" borderId="0" xfId="12" applyFill="1" applyBorder="1">
      <alignment vertical="top" wrapText="1"/>
    </xf>
    <xf numFmtId="0" fontId="34" fillId="2" borderId="0" xfId="28" applyFill="1" applyBorder="1">
      <alignment horizontal="left"/>
    </xf>
    <xf numFmtId="0" fontId="42" fillId="2" borderId="0" xfId="18" applyFill="1" applyBorder="1">
      <alignment horizontal="center" wrapText="1"/>
    </xf>
    <xf numFmtId="0" fontId="30" fillId="2" borderId="0" xfId="2" applyFill="1" applyBorder="1" applyAlignment="1">
      <alignment horizontal="left" indent="1"/>
    </xf>
    <xf numFmtId="0" fontId="34" fillId="2" borderId="0" xfId="6" applyFill="1" applyAlignment="1">
      <alignment horizontal="left" indent="1"/>
    </xf>
    <xf numFmtId="0" fontId="34" fillId="2" borderId="4" xfId="6" applyFill="1" applyBorder="1"/>
    <xf numFmtId="0" fontId="42" fillId="2" borderId="0" xfId="17" applyFill="1" applyBorder="1">
      <alignment horizontal="left"/>
    </xf>
    <xf numFmtId="0" fontId="42" fillId="2" borderId="0" xfId="28" applyFont="1" applyFill="1" applyBorder="1">
      <alignment horizontal="left"/>
    </xf>
    <xf numFmtId="0" fontId="42" fillId="2" borderId="0" xfId="16" applyFont="1" applyFill="1" applyBorder="1"/>
    <xf numFmtId="0" fontId="30" fillId="2" borderId="0" xfId="25" applyFill="1" applyBorder="1">
      <alignment horizontal="right"/>
    </xf>
    <xf numFmtId="0" fontId="0" fillId="2" borderId="0" xfId="0" applyFill="1"/>
    <xf numFmtId="0" fontId="42" fillId="2" borderId="0" xfId="15" applyFont="1" applyFill="1" applyBorder="1"/>
    <xf numFmtId="0" fontId="34" fillId="2" borderId="0" xfId="17" applyFont="1" applyFill="1" applyBorder="1">
      <alignment horizontal="left"/>
    </xf>
    <xf numFmtId="0" fontId="41" fillId="2" borderId="0" xfId="16" applyFill="1" applyBorder="1"/>
    <xf numFmtId="0" fontId="42" fillId="2" borderId="0" xfId="18" applyFill="1" applyBorder="1" applyAlignment="1">
      <alignment horizontal="center" vertical="top" wrapText="1"/>
    </xf>
    <xf numFmtId="0" fontId="40" fillId="2" borderId="0" xfId="15" applyFill="1" applyBorder="1"/>
    <xf numFmtId="0" fontId="10" fillId="2" borderId="0" xfId="16" applyFont="1" applyFill="1" applyBorder="1"/>
    <xf numFmtId="0" fontId="15" fillId="2" borderId="0" xfId="28" applyFont="1" applyFill="1" applyBorder="1">
      <alignment horizontal="left"/>
    </xf>
    <xf numFmtId="0" fontId="34" fillId="2" borderId="0" xfId="6" applyFill="1" applyAlignment="1">
      <alignment horizontal="left"/>
    </xf>
    <xf numFmtId="0" fontId="15" fillId="2" borderId="0" xfId="6" applyFont="1" applyFill="1"/>
    <xf numFmtId="0" fontId="34" fillId="2" borderId="0" xfId="6" applyFill="1" applyAlignment="1">
      <alignment horizontal="right"/>
    </xf>
    <xf numFmtId="0" fontId="30" fillId="2" borderId="0" xfId="2" applyFill="1" applyBorder="1"/>
    <xf numFmtId="0" fontId="42" fillId="2" borderId="0" xfId="17" applyFill="1" applyBorder="1" applyAlignment="1"/>
    <xf numFmtId="0" fontId="30" fillId="2" borderId="0" xfId="8" applyFont="1" applyFill="1" applyBorder="1">
      <alignment horizontal="left"/>
    </xf>
    <xf numFmtId="0" fontId="42" fillId="2" borderId="0" xfId="19" applyFill="1" applyBorder="1">
      <alignment horizontal="center" wrapText="1"/>
    </xf>
    <xf numFmtId="0" fontId="40" fillId="2" borderId="0" xfId="15" applyFill="1" applyBorder="1" applyAlignment="1">
      <alignment horizontal="left" indent="1"/>
    </xf>
    <xf numFmtId="0" fontId="46" fillId="2" borderId="0" xfId="6" applyFont="1" applyFill="1"/>
    <xf numFmtId="168" fontId="34" fillId="3" borderId="0" xfId="1" applyFont="1" applyFill="1" applyBorder="1" applyAlignment="1" applyProtection="1"/>
    <xf numFmtId="168" fontId="38" fillId="4" borderId="14" xfId="1" applyFont="1" applyFill="1" applyBorder="1" applyAlignment="1" applyProtection="1">
      <alignment vertical="top" wrapText="1"/>
    </xf>
    <xf numFmtId="168" fontId="38" fillId="4" borderId="12" xfId="1" applyFont="1" applyFill="1" applyBorder="1" applyAlignment="1" applyProtection="1">
      <alignment vertical="top" wrapText="1"/>
    </xf>
    <xf numFmtId="168" fontId="5" fillId="3" borderId="5" xfId="1" applyFont="1" applyFill="1" applyBorder="1" applyAlignment="1" applyProtection="1"/>
    <xf numFmtId="168" fontId="42" fillId="3" borderId="0" xfId="1" quotePrefix="1" applyFont="1" applyFill="1" applyBorder="1" applyAlignment="1" applyProtection="1">
      <alignment horizontal="center" wrapText="1"/>
    </xf>
    <xf numFmtId="0" fontId="29" fillId="0" borderId="0" xfId="22" applyNumberFormat="1">
      <alignment horizontal="left" indent="1"/>
    </xf>
    <xf numFmtId="174" fontId="15" fillId="3" borderId="0" xfId="27" applyFont="1" applyFill="1" applyBorder="1" applyAlignment="1">
      <alignment horizontal="center" wrapText="1"/>
    </xf>
    <xf numFmtId="174" fontId="42" fillId="3" borderId="0" xfId="27" applyFont="1" applyFill="1" applyBorder="1" applyAlignment="1">
      <alignment horizontal="center" wrapText="1"/>
    </xf>
    <xf numFmtId="0" fontId="0" fillId="4" borderId="0" xfId="11" applyFont="1" applyAlignment="1">
      <alignment horizontal="right"/>
    </xf>
    <xf numFmtId="168" fontId="33" fillId="0" borderId="1" xfId="5" applyNumberFormat="1">
      <protection locked="0"/>
    </xf>
    <xf numFmtId="168" fontId="34" fillId="3" borderId="1" xfId="79" applyNumberFormat="1"/>
    <xf numFmtId="168" fontId="34" fillId="3" borderId="3" xfId="80" applyNumberFormat="1"/>
    <xf numFmtId="0" fontId="33" fillId="0" borderId="1" xfId="5" applyAlignment="1">
      <alignment horizontal="left" indent="1"/>
      <protection locked="0"/>
    </xf>
    <xf numFmtId="0" fontId="45" fillId="0" borderId="7" xfId="0" applyFont="1" applyBorder="1" applyAlignment="1">
      <alignment horizontal="centerContinuous"/>
    </xf>
    <xf numFmtId="0" fontId="0" fillId="0" borderId="7" xfId="0" applyBorder="1" applyAlignment="1">
      <alignment horizontal="centerContinuous"/>
    </xf>
    <xf numFmtId="177" fontId="32" fillId="0" borderId="25" xfId="24" applyFont="1" applyFill="1" applyBorder="1" applyAlignment="1">
      <alignment horizontal="right"/>
      <protection locked="0"/>
    </xf>
    <xf numFmtId="177" fontId="5" fillId="3" borderId="25" xfId="24" applyFont="1" applyFill="1" applyBorder="1" applyProtection="1"/>
    <xf numFmtId="178" fontId="34" fillId="3" borderId="1" xfId="79" applyNumberFormat="1"/>
    <xf numFmtId="0" fontId="42" fillId="3" borderId="0" xfId="18" applyFill="1" applyBorder="1">
      <alignment horizontal="center" wrapText="1"/>
    </xf>
    <xf numFmtId="0" fontId="42" fillId="3" borderId="0" xfId="18" applyBorder="1" applyAlignment="1">
      <alignment horizontal="centerContinuous" wrapText="1"/>
    </xf>
    <xf numFmtId="49" fontId="44" fillId="0" borderId="26" xfId="21" applyFill="1" applyBorder="1" applyAlignment="1">
      <alignment horizontal="left" wrapText="1"/>
    </xf>
    <xf numFmtId="0" fontId="42" fillId="0" borderId="2" xfId="6" applyFont="1" applyFill="1" applyBorder="1"/>
    <xf numFmtId="0" fontId="34" fillId="0" borderId="4" xfId="6" applyFill="1" applyBorder="1"/>
    <xf numFmtId="0" fontId="50" fillId="0" borderId="2" xfId="0" applyFont="1" applyBorder="1"/>
    <xf numFmtId="0" fontId="34" fillId="0" borderId="6" xfId="6" applyFill="1" applyBorder="1"/>
    <xf numFmtId="0" fontId="34" fillId="0" borderId="7" xfId="6" applyFill="1" applyBorder="1"/>
    <xf numFmtId="0" fontId="34" fillId="0" borderId="8" xfId="6" applyFill="1" applyBorder="1"/>
    <xf numFmtId="0" fontId="50" fillId="0" borderId="2" xfId="0" applyFont="1" applyBorder="1" applyAlignment="1">
      <alignment horizontal="left" indent="1"/>
    </xf>
    <xf numFmtId="49" fontId="44" fillId="0" borderId="0" xfId="21" applyAlignment="1">
      <alignment horizontal="left" indent="1"/>
    </xf>
    <xf numFmtId="49" fontId="44" fillId="0" borderId="26" xfId="21" applyBorder="1" applyAlignment="1">
      <alignment horizontal="left" indent="1"/>
    </xf>
    <xf numFmtId="0" fontId="34" fillId="0" borderId="27" xfId="6" applyFill="1" applyBorder="1"/>
    <xf numFmtId="0" fontId="0" fillId="0" borderId="27" xfId="0" applyBorder="1"/>
    <xf numFmtId="0" fontId="0" fillId="0" borderId="28" xfId="0" applyBorder="1"/>
    <xf numFmtId="0" fontId="45" fillId="0" borderId="2" xfId="0" applyFont="1" applyBorder="1" applyAlignment="1">
      <alignment horizontal="left" indent="1"/>
    </xf>
    <xf numFmtId="0" fontId="45" fillId="0" borderId="0" xfId="0" applyFont="1" applyAlignment="1">
      <alignment horizontal="center"/>
    </xf>
    <xf numFmtId="0" fontId="0" fillId="0" borderId="8" xfId="0" applyBorder="1" applyAlignment="1">
      <alignment horizontal="centerContinuous"/>
    </xf>
    <xf numFmtId="0" fontId="45" fillId="0" borderId="4" xfId="0" applyFont="1" applyBorder="1" applyAlignment="1">
      <alignment horizontal="center"/>
    </xf>
    <xf numFmtId="0" fontId="0" fillId="0" borderId="2" xfId="0" applyBorder="1" applyAlignment="1">
      <alignment horizontal="left" indent="1"/>
    </xf>
    <xf numFmtId="174" fontId="0" fillId="0" borderId="0" xfId="27" applyFont="1" applyBorder="1" applyAlignment="1"/>
    <xf numFmtId="168" fontId="0" fillId="0" borderId="0" xfId="1" applyFont="1" applyBorder="1" applyAlignment="1" applyProtection="1"/>
    <xf numFmtId="168" fontId="0" fillId="0" borderId="0" xfId="1" applyFont="1" applyBorder="1" applyAlignment="1" applyProtection="1">
      <alignment horizontal="right"/>
    </xf>
    <xf numFmtId="168" fontId="0" fillId="0" borderId="4" xfId="1" applyFont="1" applyBorder="1" applyAlignment="1" applyProtection="1"/>
    <xf numFmtId="168" fontId="50" fillId="0" borderId="0" xfId="1" applyFont="1" applyBorder="1" applyAlignment="1" applyProtection="1"/>
    <xf numFmtId="49" fontId="29" fillId="0" borderId="0" xfId="22" applyBorder="1">
      <alignment horizontal="left" indent="1"/>
    </xf>
    <xf numFmtId="180" fontId="0" fillId="0" borderId="0" xfId="0" applyNumberFormat="1"/>
    <xf numFmtId="180" fontId="0" fillId="0" borderId="4" xfId="0" applyNumberFormat="1" applyBorder="1"/>
    <xf numFmtId="49" fontId="44" fillId="0" borderId="2" xfId="21" applyBorder="1">
      <alignment horizontal="center" wrapText="1"/>
    </xf>
    <xf numFmtId="0" fontId="45" fillId="0" borderId="2" xfId="0" applyFont="1" applyBorder="1" applyAlignment="1">
      <alignment horizontal="right"/>
    </xf>
    <xf numFmtId="49" fontId="29" fillId="0" borderId="2" xfId="22" applyBorder="1">
      <alignment horizontal="left" indent="1"/>
    </xf>
    <xf numFmtId="49" fontId="29" fillId="0" borderId="2" xfId="22" applyFill="1" applyBorder="1">
      <alignment horizontal="left" indent="1"/>
    </xf>
    <xf numFmtId="168" fontId="0" fillId="0" borderId="0" xfId="1" applyFont="1" applyFill="1" applyBorder="1" applyAlignment="1" applyProtection="1">
      <alignment horizontal="right"/>
    </xf>
    <xf numFmtId="0" fontId="30" fillId="0" borderId="2" xfId="2" applyFill="1" applyBorder="1" applyAlignment="1">
      <alignment horizontal="left" indent="1"/>
    </xf>
    <xf numFmtId="0" fontId="44" fillId="0" borderId="25" xfId="21" applyNumberFormat="1" applyBorder="1">
      <alignment horizontal="center" wrapText="1"/>
    </xf>
    <xf numFmtId="168" fontId="29" fillId="0" borderId="25" xfId="1" applyFont="1" applyBorder="1" applyAlignment="1" applyProtection="1"/>
    <xf numFmtId="0" fontId="0" fillId="0" borderId="13" xfId="0" applyBorder="1"/>
    <xf numFmtId="0" fontId="0" fillId="0" borderId="29" xfId="0" applyBorder="1"/>
    <xf numFmtId="49" fontId="44" fillId="0" borderId="29" xfId="21" applyBorder="1" applyAlignment="1">
      <alignment horizontal="centerContinuous" wrapText="1"/>
    </xf>
    <xf numFmtId="0" fontId="0" fillId="0" borderId="13" xfId="0" applyBorder="1" applyAlignment="1">
      <alignment horizontal="centerContinuous"/>
    </xf>
    <xf numFmtId="0" fontId="34" fillId="3" borderId="0" xfId="28" applyFill="1" applyBorder="1">
      <alignment horizontal="left"/>
    </xf>
    <xf numFmtId="168" fontId="5" fillId="3" borderId="25" xfId="1" applyFont="1" applyFill="1" applyBorder="1" applyAlignment="1" applyProtection="1">
      <alignment horizontal="right"/>
    </xf>
    <xf numFmtId="0" fontId="42" fillId="2" borderId="0" xfId="18" applyFill="1" applyBorder="1" applyAlignment="1">
      <alignment horizontal="centerContinuous" wrapText="1"/>
    </xf>
    <xf numFmtId="0" fontId="34" fillId="3" borderId="0" xfId="6" applyAlignment="1">
      <alignment horizontal="left" wrapText="1"/>
    </xf>
    <xf numFmtId="0" fontId="33" fillId="0" borderId="1" xfId="5" applyAlignment="1">
      <alignment horizontal="left" wrapText="1" indent="1"/>
      <protection locked="0"/>
    </xf>
    <xf numFmtId="0" fontId="42" fillId="3" borderId="0" xfId="15" applyFont="1" applyBorder="1"/>
    <xf numFmtId="0" fontId="34" fillId="3" borderId="0" xfId="6" applyAlignment="1">
      <alignment horizontal="left" vertical="center" wrapText="1"/>
    </xf>
    <xf numFmtId="0" fontId="34" fillId="3" borderId="0" xfId="6" applyAlignment="1">
      <alignment horizontal="center" vertical="center" wrapText="1"/>
    </xf>
    <xf numFmtId="0" fontId="7" fillId="4" borderId="0" xfId="11" applyFont="1"/>
    <xf numFmtId="0" fontId="42" fillId="3" borderId="0" xfId="6" applyFont="1" applyAlignment="1">
      <alignment horizontal="center" wrapText="1"/>
    </xf>
    <xf numFmtId="168" fontId="5" fillId="2" borderId="25" xfId="1" applyFont="1" applyFill="1" applyBorder="1" applyAlignment="1" applyProtection="1">
      <alignment horizontal="right"/>
    </xf>
    <xf numFmtId="168" fontId="34" fillId="3" borderId="25" xfId="1" applyFont="1" applyFill="1" applyBorder="1" applyAlignment="1" applyProtection="1"/>
    <xf numFmtId="168" fontId="5" fillId="3" borderId="25" xfId="1" applyFont="1" applyFill="1" applyBorder="1" applyAlignment="1" applyProtection="1"/>
    <xf numFmtId="178" fontId="33" fillId="0" borderId="1" xfId="5" applyNumberFormat="1">
      <protection locked="0"/>
    </xf>
    <xf numFmtId="0" fontId="33" fillId="0" borderId="1" xfId="5" applyAlignment="1">
      <alignment wrapText="1"/>
      <protection locked="0"/>
    </xf>
    <xf numFmtId="171" fontId="34" fillId="3" borderId="1" xfId="79" applyNumberFormat="1"/>
    <xf numFmtId="0" fontId="42" fillId="3" borderId="0" xfId="19" applyBorder="1" applyAlignment="1">
      <alignment horizontal="centerContinuous" wrapText="1"/>
    </xf>
    <xf numFmtId="168" fontId="34" fillId="3" borderId="25" xfId="80" applyNumberFormat="1" applyBorder="1"/>
    <xf numFmtId="168" fontId="5" fillId="2" borderId="25" xfId="1" applyFont="1" applyFill="1" applyBorder="1" applyAlignment="1" applyProtection="1"/>
    <xf numFmtId="170" fontId="34" fillId="3" borderId="1" xfId="79" applyNumberFormat="1"/>
    <xf numFmtId="170" fontId="34" fillId="3" borderId="25" xfId="80" applyNumberFormat="1" applyBorder="1"/>
    <xf numFmtId="0" fontId="0" fillId="4" borderId="4" xfId="11" applyFont="1" applyBorder="1" applyAlignment="1">
      <alignment horizontal="right"/>
    </xf>
    <xf numFmtId="0" fontId="33" fillId="0" borderId="1" xfId="5" applyAlignment="1">
      <alignment horizontal="center" wrapText="1"/>
      <protection locked="0"/>
    </xf>
    <xf numFmtId="178" fontId="34" fillId="3" borderId="25" xfId="23" applyFont="1" applyBorder="1" applyAlignment="1"/>
    <xf numFmtId="173" fontId="34" fillId="3" borderId="25" xfId="80" applyNumberFormat="1" applyBorder="1"/>
    <xf numFmtId="169" fontId="34" fillId="3" borderId="25" xfId="80" applyNumberFormat="1" applyBorder="1"/>
    <xf numFmtId="169" fontId="34" fillId="3" borderId="1" xfId="79" applyNumberFormat="1"/>
    <xf numFmtId="172" fontId="34" fillId="3" borderId="1" xfId="79" applyNumberFormat="1"/>
    <xf numFmtId="179" fontId="0" fillId="0" borderId="0" xfId="24" applyNumberFormat="1" applyFont="1" applyFill="1" applyBorder="1" applyProtection="1"/>
    <xf numFmtId="179" fontId="0" fillId="0" borderId="4" xfId="24" applyNumberFormat="1" applyFont="1" applyFill="1" applyBorder="1" applyProtection="1"/>
    <xf numFmtId="177" fontId="0" fillId="0" borderId="0" xfId="24" applyFont="1" applyFill="1" applyBorder="1" applyProtection="1"/>
    <xf numFmtId="177" fontId="0" fillId="0" borderId="4" xfId="24" applyFont="1" applyFill="1" applyBorder="1" applyProtection="1"/>
    <xf numFmtId="49" fontId="29" fillId="0" borderId="0" xfId="22" applyFill="1" applyBorder="1">
      <alignment horizontal="left" indent="1"/>
    </xf>
    <xf numFmtId="0" fontId="0" fillId="0" borderId="0" xfId="0" applyAlignment="1">
      <alignment horizontal="left"/>
    </xf>
    <xf numFmtId="0" fontId="0" fillId="5" borderId="26" xfId="0" applyFill="1" applyBorder="1"/>
    <xf numFmtId="0" fontId="0" fillId="5" borderId="27" xfId="0" applyFill="1" applyBorder="1"/>
    <xf numFmtId="0" fontId="0" fillId="5" borderId="28" xfId="0" applyFill="1" applyBorder="1"/>
    <xf numFmtId="0" fontId="13" fillId="5" borderId="2" xfId="0" applyFont="1" applyFill="1" applyBorder="1" applyAlignment="1">
      <alignment horizontal="centerContinuous" vertical="center" wrapText="1"/>
    </xf>
    <xf numFmtId="0" fontId="14" fillId="5" borderId="0" xfId="0" applyFont="1" applyFill="1" applyAlignment="1">
      <alignment horizontal="left" vertical="top" indent="1"/>
    </xf>
    <xf numFmtId="0" fontId="14" fillId="5" borderId="2" xfId="0" applyFont="1" applyFill="1" applyBorder="1" applyAlignment="1">
      <alignment horizontal="centerContinuous"/>
    </xf>
    <xf numFmtId="0" fontId="6" fillId="5" borderId="0" xfId="0" applyFont="1" applyFill="1" applyAlignment="1">
      <alignment horizontal="centerContinuous"/>
    </xf>
    <xf numFmtId="0" fontId="8" fillId="5" borderId="0" xfId="0" applyFont="1" applyFill="1"/>
    <xf numFmtId="0" fontId="18" fillId="5" borderId="0" xfId="0" applyFont="1" applyFill="1"/>
    <xf numFmtId="0" fontId="8" fillId="5" borderId="2" xfId="0" applyFont="1" applyFill="1" applyBorder="1"/>
    <xf numFmtId="0" fontId="45" fillId="5" borderId="0" xfId="0" applyFont="1" applyFill="1"/>
    <xf numFmtId="49" fontId="0" fillId="5" borderId="0" xfId="0" applyNumberFormat="1" applyFill="1"/>
    <xf numFmtId="0" fontId="71" fillId="5" borderId="0" xfId="81" applyFill="1" applyBorder="1"/>
    <xf numFmtId="0" fontId="0" fillId="5" borderId="2" xfId="0" applyFill="1" applyBorder="1"/>
    <xf numFmtId="0" fontId="0" fillId="5" borderId="4" xfId="0" applyFill="1" applyBorder="1"/>
    <xf numFmtId="0" fontId="71" fillId="5" borderId="0" xfId="81" applyFill="1" applyBorder="1" applyAlignment="1">
      <alignment horizontal="left"/>
    </xf>
    <xf numFmtId="0" fontId="0" fillId="5" borderId="6" xfId="0" applyFill="1" applyBorder="1"/>
    <xf numFmtId="0" fontId="0" fillId="5" borderId="7" xfId="0" applyFill="1" applyBorder="1"/>
    <xf numFmtId="0" fontId="0" fillId="5" borderId="8" xfId="0" applyFill="1" applyBorder="1"/>
    <xf numFmtId="0" fontId="5" fillId="5" borderId="0" xfId="0" applyFont="1" applyFill="1" applyAlignment="1">
      <alignment horizontal="left" vertical="top" wrapText="1"/>
    </xf>
    <xf numFmtId="181" fontId="34" fillId="3" borderId="1" xfId="82" applyNumberFormat="1" applyAlignment="1">
      <alignment horizontal="left"/>
    </xf>
    <xf numFmtId="0" fontId="0" fillId="0" borderId="0" xfId="0" applyAlignment="1" applyProtection="1">
      <alignment horizontal="left" indent="1"/>
      <protection locked="0"/>
    </xf>
    <xf numFmtId="0" fontId="30" fillId="2" borderId="0" xfId="6" applyFont="1" applyFill="1" applyAlignment="1">
      <alignment horizontal="left"/>
    </xf>
    <xf numFmtId="0" fontId="30" fillId="2" borderId="0" xfId="6" applyFont="1" applyFill="1" applyAlignment="1">
      <alignment horizontal="left" wrapText="1"/>
    </xf>
    <xf numFmtId="0" fontId="30" fillId="3" borderId="0" xfId="6" applyFont="1" applyAlignment="1">
      <alignment horizontal="left" wrapText="1"/>
    </xf>
    <xf numFmtId="0" fontId="0" fillId="0" borderId="0" xfId="0" applyAlignment="1">
      <alignment horizontal="left" indent="1"/>
    </xf>
    <xf numFmtId="0" fontId="7" fillId="4" borderId="28" xfId="11" applyFont="1" applyBorder="1"/>
    <xf numFmtId="0" fontId="7" fillId="4" borderId="27" xfId="11" applyFont="1" applyBorder="1"/>
    <xf numFmtId="0" fontId="16" fillId="4" borderId="28" xfId="11" applyFont="1" applyBorder="1"/>
    <xf numFmtId="0" fontId="7" fillId="4" borderId="27" xfId="11" applyFont="1" applyBorder="1" applyAlignment="1"/>
    <xf numFmtId="0" fontId="7" fillId="4" borderId="26" xfId="11" applyFont="1" applyBorder="1"/>
    <xf numFmtId="177" fontId="32" fillId="0" borderId="10" xfId="24" applyFont="1" applyFill="1" applyBorder="1" applyAlignment="1">
      <alignment horizontal="right"/>
      <protection locked="0"/>
    </xf>
    <xf numFmtId="177" fontId="5" fillId="3" borderId="10" xfId="24" applyFont="1" applyFill="1" applyBorder="1" applyAlignment="1" applyProtection="1">
      <alignment horizontal="right"/>
    </xf>
    <xf numFmtId="177" fontId="33" fillId="0" borderId="10" xfId="24" applyFont="1" applyBorder="1">
      <protection locked="0"/>
    </xf>
    <xf numFmtId="0" fontId="15" fillId="3" borderId="0" xfId="6" applyFont="1" applyAlignment="1">
      <alignment horizontal="centerContinuous" wrapText="1"/>
    </xf>
    <xf numFmtId="0" fontId="42" fillId="3" borderId="0" xfId="19" quotePrefix="1" applyBorder="1" applyAlignment="1">
      <alignment horizontal="centerContinuous" wrapText="1"/>
    </xf>
    <xf numFmtId="0" fontId="30" fillId="3" borderId="9" xfId="26" applyBorder="1" applyProtection="1">
      <alignment horizontal="right"/>
      <protection locked="0"/>
    </xf>
    <xf numFmtId="0" fontId="50" fillId="3" borderId="0" xfId="6" applyFont="1"/>
    <xf numFmtId="0" fontId="73" fillId="3" borderId="0" xfId="15" applyFont="1" applyFill="1" applyBorder="1"/>
    <xf numFmtId="0" fontId="50" fillId="3" borderId="4" xfId="6" applyFont="1" applyBorder="1"/>
    <xf numFmtId="0" fontId="50" fillId="3" borderId="0" xfId="0" applyFont="1" applyFill="1" applyAlignment="1">
      <alignment horizontal="left" indent="2"/>
    </xf>
    <xf numFmtId="0" fontId="45" fillId="3" borderId="25" xfId="21" applyNumberFormat="1" applyFont="1" applyFill="1" applyBorder="1">
      <alignment horizontal="center" wrapText="1"/>
    </xf>
    <xf numFmtId="49" fontId="45" fillId="3" borderId="29" xfId="21" applyFont="1" applyFill="1" applyBorder="1" applyAlignment="1">
      <alignment horizontal="centerContinuous" wrapText="1"/>
    </xf>
    <xf numFmtId="0" fontId="50" fillId="3" borderId="13" xfId="0" applyFont="1" applyFill="1" applyBorder="1" applyAlignment="1">
      <alignment horizontal="centerContinuous"/>
    </xf>
    <xf numFmtId="0" fontId="50" fillId="3" borderId="0" xfId="0" applyFont="1" applyFill="1"/>
    <xf numFmtId="0" fontId="0" fillId="40" borderId="0" xfId="0" applyFill="1"/>
    <xf numFmtId="0" fontId="30" fillId="3" borderId="27" xfId="26" applyBorder="1">
      <alignment horizontal="right"/>
    </xf>
    <xf numFmtId="0" fontId="45" fillId="3" borderId="0" xfId="19" applyFont="1" applyFill="1" applyBorder="1">
      <alignment horizontal="center" wrapText="1"/>
    </xf>
    <xf numFmtId="178" fontId="50" fillId="3" borderId="1" xfId="79" applyNumberFormat="1" applyFont="1"/>
    <xf numFmtId="168" fontId="74" fillId="3" borderId="25" xfId="1" applyFont="1" applyFill="1" applyBorder="1" applyAlignment="1" applyProtection="1"/>
    <xf numFmtId="0" fontId="78" fillId="39" borderId="0" xfId="28" applyFont="1" applyFill="1">
      <alignment horizontal="left"/>
    </xf>
    <xf numFmtId="0" fontId="79" fillId="40" borderId="0" xfId="6" applyFont="1" applyFill="1"/>
    <xf numFmtId="0" fontId="49" fillId="40" borderId="0" xfId="6" applyFont="1" applyFill="1"/>
    <xf numFmtId="0" fontId="80" fillId="40" borderId="0" xfId="6" applyFont="1" applyFill="1"/>
    <xf numFmtId="0" fontId="80" fillId="40" borderId="0" xfId="6" applyFont="1" applyFill="1" applyAlignment="1">
      <alignment horizontal="left"/>
    </xf>
    <xf numFmtId="0" fontId="45" fillId="0" borderId="0" xfId="6" applyFont="1" applyFill="1"/>
    <xf numFmtId="0" fontId="72" fillId="6" borderId="10" xfId="26" applyFont="1" applyFill="1" applyBorder="1">
      <alignment horizontal="right"/>
    </xf>
    <xf numFmtId="0" fontId="78" fillId="40" borderId="0" xfId="0" applyFont="1" applyFill="1"/>
    <xf numFmtId="0" fontId="81" fillId="40" borderId="0" xfId="0" applyFont="1" applyFill="1" applyAlignment="1">
      <alignment horizontal="left"/>
    </xf>
    <xf numFmtId="0" fontId="78" fillId="3" borderId="4" xfId="6" applyFont="1" applyBorder="1"/>
    <xf numFmtId="0" fontId="78" fillId="3" borderId="0" xfId="6" applyFont="1"/>
    <xf numFmtId="0" fontId="72" fillId="3" borderId="0" xfId="2" applyFont="1" applyFill="1" applyBorder="1"/>
    <xf numFmtId="0" fontId="72" fillId="6" borderId="9" xfId="26" applyFont="1" applyFill="1" applyBorder="1">
      <alignment horizontal="right"/>
    </xf>
    <xf numFmtId="0" fontId="50" fillId="40" borderId="0" xfId="0" applyFont="1" applyFill="1"/>
    <xf numFmtId="0" fontId="82" fillId="6" borderId="0" xfId="19" applyFont="1" applyFill="1" applyBorder="1">
      <alignment horizontal="center" wrapText="1"/>
    </xf>
    <xf numFmtId="0" fontId="75" fillId="6" borderId="0" xfId="6" applyFont="1" applyFill="1" applyAlignment="1">
      <alignment horizontal="center" wrapText="1"/>
    </xf>
    <xf numFmtId="0" fontId="78" fillId="3" borderId="0" xfId="6" quotePrefix="1" applyFont="1"/>
    <xf numFmtId="0" fontId="50" fillId="3" borderId="0" xfId="6" applyFont="1" applyAlignment="1">
      <alignment horizontal="left" vertical="center" indent="1"/>
    </xf>
    <xf numFmtId="168" fontId="33" fillId="3" borderId="0" xfId="1" applyFont="1" applyFill="1" applyBorder="1" applyAlignment="1">
      <protection locked="0"/>
    </xf>
    <xf numFmtId="0" fontId="45" fillId="6" borderId="0" xfId="6" applyFont="1" applyFill="1"/>
    <xf numFmtId="0" fontId="84" fillId="0" borderId="0" xfId="0" applyFont="1"/>
    <xf numFmtId="0" fontId="85" fillId="0" borderId="0" xfId="0" applyFont="1"/>
    <xf numFmtId="168" fontId="78" fillId="3" borderId="0" xfId="1" applyFont="1" applyFill="1" applyBorder="1" applyAlignment="1">
      <protection locked="0"/>
    </xf>
    <xf numFmtId="168" fontId="50" fillId="6" borderId="25" xfId="1" applyFont="1" applyFill="1" applyBorder="1" applyAlignment="1">
      <protection locked="0"/>
    </xf>
    <xf numFmtId="0" fontId="50" fillId="6" borderId="0" xfId="6" applyFont="1" applyFill="1" applyAlignment="1">
      <alignment horizontal="left" indent="1"/>
    </xf>
    <xf numFmtId="168" fontId="33" fillId="5" borderId="10" xfId="1" applyFont="1" applyFill="1" applyBorder="1" applyAlignment="1">
      <protection locked="0"/>
    </xf>
    <xf numFmtId="0" fontId="45" fillId="6" borderId="0" xfId="6" applyFont="1" applyFill="1" applyAlignment="1">
      <alignment horizontal="left" indent="1"/>
    </xf>
    <xf numFmtId="168" fontId="50" fillId="6" borderId="25" xfId="6" applyNumberFormat="1" applyFont="1" applyFill="1" applyBorder="1"/>
    <xf numFmtId="168" fontId="50" fillId="6" borderId="0" xfId="1" applyFont="1" applyFill="1" applyBorder="1" applyAlignment="1">
      <protection locked="0"/>
    </xf>
    <xf numFmtId="168" fontId="79" fillId="6" borderId="0" xfId="1" applyFont="1" applyFill="1" applyBorder="1" applyAlignment="1">
      <protection locked="0"/>
    </xf>
    <xf numFmtId="0" fontId="49" fillId="3" borderId="0" xfId="6" applyFont="1"/>
    <xf numFmtId="0" fontId="45" fillId="6" borderId="0" xfId="19" quotePrefix="1" applyFont="1" applyFill="1" applyBorder="1">
      <alignment horizontal="center" wrapText="1"/>
    </xf>
    <xf numFmtId="0" fontId="7" fillId="4" borderId="4" xfId="91" applyFont="1" applyBorder="1"/>
    <xf numFmtId="0" fontId="7" fillId="4" borderId="0" xfId="91" applyFont="1"/>
    <xf numFmtId="0" fontId="17" fillId="4" borderId="0" xfId="91" applyFont="1" applyAlignment="1"/>
    <xf numFmtId="0" fontId="10" fillId="4" borderId="0" xfId="91" applyFont="1" applyAlignment="1"/>
    <xf numFmtId="0" fontId="0" fillId="4" borderId="0" xfId="91" applyFont="1" applyAlignment="1">
      <alignment horizontal="right"/>
    </xf>
    <xf numFmtId="0" fontId="11" fillId="4" borderId="4" xfId="91" applyFont="1" applyBorder="1" applyAlignment="1">
      <alignment vertical="center"/>
    </xf>
    <xf numFmtId="0" fontId="7" fillId="4" borderId="2" xfId="91" applyFont="1" applyBorder="1"/>
    <xf numFmtId="0" fontId="11" fillId="4" borderId="4" xfId="91" applyFont="1" applyBorder="1" applyAlignment="1"/>
    <xf numFmtId="0" fontId="7" fillId="4" borderId="28" xfId="91" applyFont="1" applyBorder="1"/>
    <xf numFmtId="0" fontId="7" fillId="4" borderId="27" xfId="91" applyFont="1" applyBorder="1"/>
    <xf numFmtId="0" fontId="7" fillId="4" borderId="26" xfId="91" applyFont="1" applyBorder="1"/>
    <xf numFmtId="0" fontId="8" fillId="5" borderId="4" xfId="0" applyFont="1" applyFill="1" applyBorder="1"/>
    <xf numFmtId="0" fontId="8" fillId="5" borderId="0" xfId="0" applyFont="1" applyFill="1" applyAlignment="1">
      <alignment horizontal="centerContinuous"/>
    </xf>
    <xf numFmtId="0" fontId="8" fillId="5" borderId="4" xfId="0" applyFont="1" applyFill="1" applyBorder="1" applyAlignment="1">
      <alignment horizontal="centerContinuous"/>
    </xf>
    <xf numFmtId="0" fontId="8" fillId="5" borderId="6" xfId="0" applyFont="1" applyFill="1" applyBorder="1"/>
    <xf numFmtId="0" fontId="8" fillId="5" borderId="7" xfId="0" applyFont="1" applyFill="1" applyBorder="1"/>
    <xf numFmtId="0" fontId="8" fillId="5" borderId="8" xfId="0" applyFont="1" applyFill="1" applyBorder="1"/>
    <xf numFmtId="0" fontId="8" fillId="5" borderId="26" xfId="0" applyFont="1" applyFill="1" applyBorder="1"/>
    <xf numFmtId="0" fontId="8" fillId="5" borderId="27" xfId="0" applyFont="1" applyFill="1" applyBorder="1"/>
    <xf numFmtId="0" fontId="8" fillId="5" borderId="28" xfId="0" applyFont="1" applyFill="1" applyBorder="1"/>
    <xf numFmtId="0" fontId="8" fillId="4" borderId="26" xfId="11" applyFont="1" applyBorder="1" applyAlignment="1"/>
    <xf numFmtId="0" fontId="8" fillId="4" borderId="27" xfId="11" applyFont="1" applyBorder="1" applyAlignment="1"/>
    <xf numFmtId="0" fontId="8" fillId="4" borderId="28" xfId="11" applyFont="1" applyBorder="1" applyAlignment="1"/>
    <xf numFmtId="0" fontId="8" fillId="4" borderId="2" xfId="11" applyFont="1" applyBorder="1" applyAlignment="1"/>
    <xf numFmtId="0" fontId="8" fillId="4" borderId="0" xfId="11" applyFont="1" applyAlignment="1"/>
    <xf numFmtId="0" fontId="8" fillId="4" borderId="4" xfId="11" applyFont="1" applyBorder="1" applyAlignment="1"/>
    <xf numFmtId="0" fontId="8" fillId="0" borderId="0" xfId="11" applyFont="1" applyFill="1" applyAlignment="1"/>
    <xf numFmtId="0" fontId="8" fillId="0" borderId="27" xfId="11" applyFont="1" applyFill="1" applyBorder="1" applyAlignment="1"/>
    <xf numFmtId="0" fontId="8" fillId="0" borderId="28" xfId="11" applyFont="1" applyFill="1" applyBorder="1" applyAlignment="1"/>
    <xf numFmtId="168" fontId="34" fillId="2" borderId="25" xfId="1" applyFont="1" applyFill="1" applyBorder="1" applyAlignment="1" applyProtection="1"/>
    <xf numFmtId="177" fontId="5" fillId="2" borderId="25" xfId="24" applyFont="1" applyFill="1" applyBorder="1" applyProtection="1"/>
    <xf numFmtId="168" fontId="34" fillId="2" borderId="25" xfId="1" applyFont="1" applyFill="1" applyBorder="1" applyAlignment="1" applyProtection="1">
      <alignment horizontal="right"/>
    </xf>
    <xf numFmtId="177" fontId="5" fillId="2" borderId="25" xfId="24" applyFont="1" applyFill="1" applyBorder="1" applyAlignment="1" applyProtection="1">
      <alignment horizontal="right"/>
    </xf>
    <xf numFmtId="177" fontId="5" fillId="3" borderId="25" xfId="24" applyFont="1" applyFill="1" applyBorder="1" applyAlignment="1" applyProtection="1">
      <alignment horizontal="right"/>
    </xf>
    <xf numFmtId="177" fontId="34" fillId="3" borderId="25" xfId="24" applyFont="1" applyFill="1" applyBorder="1" applyProtection="1"/>
    <xf numFmtId="0" fontId="8" fillId="4" borderId="27" xfId="11" applyFont="1" applyBorder="1"/>
    <xf numFmtId="0" fontId="8" fillId="4" borderId="28" xfId="11" applyFont="1" applyBorder="1"/>
    <xf numFmtId="0" fontId="8" fillId="4" borderId="4" xfId="11" applyFont="1" applyBorder="1"/>
    <xf numFmtId="0" fontId="8" fillId="4" borderId="0" xfId="11" applyFont="1"/>
    <xf numFmtId="0" fontId="8" fillId="0" borderId="0" xfId="0" applyFont="1" applyAlignment="1">
      <alignment horizontal="left" indent="2"/>
    </xf>
    <xf numFmtId="0" fontId="42" fillId="4" borderId="25" xfId="12" applyFont="1" applyBorder="1" applyAlignment="1">
      <alignment horizontal="center" vertical="center" wrapText="1"/>
    </xf>
    <xf numFmtId="0" fontId="5" fillId="3" borderId="0" xfId="6" applyFont="1"/>
    <xf numFmtId="0" fontId="5" fillId="3" borderId="0" xfId="6" applyFont="1" applyAlignment="1">
      <alignment horizontal="left"/>
    </xf>
    <xf numFmtId="168" fontId="5" fillId="3" borderId="5" xfId="1" applyFont="1" applyFill="1" applyBorder="1" applyAlignment="1" applyProtection="1">
      <alignment horizontal="right"/>
    </xf>
    <xf numFmtId="0" fontId="0" fillId="0" borderId="25" xfId="0" applyBorder="1"/>
    <xf numFmtId="168" fontId="34" fillId="3" borderId="0" xfId="80" applyNumberFormat="1" applyBorder="1"/>
    <xf numFmtId="0" fontId="42" fillId="3" borderId="0" xfId="92" applyBorder="1">
      <alignment horizontal="left"/>
    </xf>
    <xf numFmtId="0" fontId="34" fillId="3" borderId="0" xfId="28" applyFill="1">
      <alignment horizontal="left"/>
    </xf>
    <xf numFmtId="0" fontId="30" fillId="3" borderId="9" xfId="26" applyFill="1" applyBorder="1">
      <alignment horizontal="right"/>
    </xf>
    <xf numFmtId="0" fontId="87" fillId="0" borderId="0" xfId="0" applyFont="1"/>
    <xf numFmtId="0" fontId="87" fillId="5" borderId="0" xfId="0" applyFont="1" applyFill="1"/>
    <xf numFmtId="0" fontId="88" fillId="5" borderId="2" xfId="0" applyFont="1" applyFill="1" applyBorder="1" applyAlignment="1">
      <alignment horizontal="centerContinuous"/>
    </xf>
    <xf numFmtId="0" fontId="5" fillId="5" borderId="26" xfId="0" applyFont="1" applyFill="1" applyBorder="1" applyAlignment="1">
      <alignment horizontal="left" vertical="top" wrapText="1"/>
    </xf>
    <xf numFmtId="0" fontId="89" fillId="5" borderId="27" xfId="0" applyFont="1" applyFill="1" applyBorder="1" applyAlignment="1">
      <alignment vertical="top"/>
    </xf>
    <xf numFmtId="0" fontId="89" fillId="5" borderId="28" xfId="0" applyFont="1" applyFill="1" applyBorder="1"/>
    <xf numFmtId="0" fontId="10" fillId="5" borderId="2" xfId="0" applyFont="1" applyFill="1" applyBorder="1"/>
    <xf numFmtId="0" fontId="90" fillId="5" borderId="0" xfId="14" applyFont="1" applyFill="1" applyAlignment="1">
      <alignment horizontal="left" vertical="top"/>
    </xf>
    <xf numFmtId="0" fontId="5" fillId="5" borderId="4" xfId="0" applyFont="1" applyFill="1" applyBorder="1"/>
    <xf numFmtId="0" fontId="5" fillId="5" borderId="2" xfId="0" applyFont="1" applyFill="1" applyBorder="1"/>
    <xf numFmtId="0" fontId="91" fillId="5" borderId="0" xfId="14" applyFont="1" applyFill="1" applyAlignment="1">
      <alignment horizontal="left" vertical="top"/>
    </xf>
    <xf numFmtId="0" fontId="8" fillId="5" borderId="4" xfId="0" applyFont="1" applyFill="1" applyBorder="1" applyAlignment="1">
      <alignment horizontal="right" vertical="top"/>
    </xf>
    <xf numFmtId="0" fontId="8" fillId="5" borderId="0" xfId="0" applyFont="1" applyFill="1" applyAlignment="1">
      <alignment horizontal="left"/>
    </xf>
    <xf numFmtId="0" fontId="8" fillId="5" borderId="4" xfId="0" applyFont="1" applyFill="1" applyBorder="1" applyAlignment="1">
      <alignment horizontal="left"/>
    </xf>
    <xf numFmtId="0" fontId="88" fillId="5" borderId="2" xfId="0" applyFont="1" applyFill="1" applyBorder="1" applyAlignment="1">
      <alignment horizontal="left" vertical="center"/>
    </xf>
    <xf numFmtId="0" fontId="92" fillId="5" borderId="0" xfId="0" applyFont="1" applyFill="1" applyAlignment="1">
      <alignment horizontal="left" vertical="top"/>
    </xf>
    <xf numFmtId="0" fontId="79" fillId="3" borderId="0" xfId="28" applyFont="1" applyBorder="1">
      <alignment horizontal="left"/>
    </xf>
    <xf numFmtId="0" fontId="94" fillId="3" borderId="0" xfId="16" applyFont="1" applyFill="1"/>
    <xf numFmtId="0" fontId="49" fillId="3" borderId="0" xfId="17" applyFont="1" applyFill="1">
      <alignment horizontal="left"/>
    </xf>
    <xf numFmtId="0" fontId="79" fillId="3" borderId="0" xfId="6" applyFont="1" applyAlignment="1">
      <alignment horizontal="left"/>
    </xf>
    <xf numFmtId="0" fontId="95" fillId="0" borderId="0" xfId="0" applyFont="1" applyAlignment="1">
      <alignment horizontal="left" indent="2"/>
    </xf>
    <xf numFmtId="0" fontId="42" fillId="3" borderId="0" xfId="17" applyFill="1" applyAlignment="1">
      <alignment horizontal="right"/>
    </xf>
    <xf numFmtId="0" fontId="83" fillId="3" borderId="0" xfId="19" applyFont="1" applyBorder="1">
      <alignment horizontal="center" wrapText="1"/>
    </xf>
    <xf numFmtId="0" fontId="42" fillId="3" borderId="0" xfId="19" applyFill="1">
      <alignment horizontal="center" wrapText="1"/>
    </xf>
    <xf numFmtId="168" fontId="5" fillId="3" borderId="0" xfId="1" applyFont="1" applyFill="1" applyBorder="1" applyAlignment="1" applyProtection="1">
      <alignment horizontal="right"/>
    </xf>
    <xf numFmtId="0" fontId="78" fillId="3" borderId="0" xfId="6" applyFont="1" applyAlignment="1">
      <alignment horizontal="left"/>
    </xf>
    <xf numFmtId="0" fontId="49" fillId="3" borderId="0" xfId="6" applyFont="1" applyAlignment="1">
      <alignment horizontal="left"/>
    </xf>
    <xf numFmtId="0" fontId="34" fillId="0" borderId="0" xfId="0" applyFont="1" applyAlignment="1">
      <alignment horizontal="left" indent="2"/>
    </xf>
    <xf numFmtId="168" fontId="33" fillId="5" borderId="31" xfId="1" applyFont="1" applyFill="1" applyBorder="1" applyAlignment="1">
      <protection locked="0"/>
    </xf>
    <xf numFmtId="168" fontId="50" fillId="5" borderId="31" xfId="1" applyFont="1" applyFill="1" applyBorder="1" applyAlignment="1">
      <alignment horizontal="left" indent="1"/>
      <protection locked="0"/>
    </xf>
    <xf numFmtId="168" fontId="33" fillId="0" borderId="31" xfId="1" applyFont="1" applyBorder="1" applyAlignment="1">
      <protection locked="0"/>
    </xf>
    <xf numFmtId="168" fontId="5" fillId="3" borderId="31" xfId="1" applyFont="1" applyFill="1" applyBorder="1" applyAlignment="1" applyProtection="1">
      <alignment horizontal="right"/>
    </xf>
    <xf numFmtId="168" fontId="33" fillId="0" borderId="31" xfId="1" applyFont="1" applyBorder="1" applyAlignment="1">
      <alignment horizontal="center" wrapText="1"/>
      <protection locked="0"/>
    </xf>
    <xf numFmtId="168" fontId="33" fillId="6" borderId="0" xfId="1" applyFont="1" applyFill="1" applyAlignment="1" applyProtection="1">
      <protection locked="0"/>
    </xf>
    <xf numFmtId="0" fontId="50" fillId="5" borderId="32" xfId="97" applyFont="1" applyFill="1" applyAlignment="1">
      <alignment horizontal="left" wrapText="1" indent="1"/>
      <protection locked="0"/>
    </xf>
    <xf numFmtId="0" fontId="8" fillId="4" borderId="26" xfId="91" applyFont="1" applyBorder="1" applyAlignment="1"/>
    <xf numFmtId="0" fontId="8" fillId="4" borderId="27" xfId="91" applyFont="1" applyBorder="1" applyAlignment="1"/>
    <xf numFmtId="0" fontId="16" fillId="4" borderId="28" xfId="91" applyFont="1" applyBorder="1"/>
    <xf numFmtId="0" fontId="8" fillId="4" borderId="2" xfId="91" applyFont="1" applyBorder="1" applyAlignment="1"/>
    <xf numFmtId="0" fontId="22" fillId="4" borderId="0" xfId="91" applyFont="1"/>
    <xf numFmtId="0" fontId="8" fillId="4" borderId="0" xfId="91" applyFont="1" applyAlignment="1"/>
    <xf numFmtId="0" fontId="16" fillId="4" borderId="4" xfId="91" applyFont="1" applyBorder="1"/>
    <xf numFmtId="0" fontId="8" fillId="4" borderId="4" xfId="91" applyFont="1" applyBorder="1" applyAlignment="1"/>
    <xf numFmtId="0" fontId="95" fillId="0" borderId="0" xfId="0" applyFont="1"/>
    <xf numFmtId="0" fontId="33" fillId="0" borderId="32" xfId="97" applyAlignment="1">
      <alignment wrapText="1"/>
      <protection locked="0"/>
    </xf>
    <xf numFmtId="0" fontId="8" fillId="4" borderId="28" xfId="91" applyFont="1" applyBorder="1" applyAlignment="1"/>
    <xf numFmtId="0" fontId="8" fillId="4" borderId="27" xfId="91" applyFont="1" applyBorder="1"/>
    <xf numFmtId="0" fontId="8" fillId="4" borderId="28" xfId="91" applyFont="1" applyBorder="1"/>
    <xf numFmtId="0" fontId="7" fillId="4" borderId="0" xfId="91" applyFont="1" applyAlignment="1"/>
    <xf numFmtId="0" fontId="8" fillId="4" borderId="4" xfId="91" applyFont="1" applyBorder="1"/>
    <xf numFmtId="0" fontId="18" fillId="4" borderId="0" xfId="91" applyFont="1" applyAlignment="1"/>
    <xf numFmtId="0" fontId="8" fillId="4" borderId="0" xfId="91" applyFont="1"/>
    <xf numFmtId="171" fontId="34" fillId="3" borderId="32" xfId="99" applyNumberFormat="1"/>
    <xf numFmtId="0" fontId="5" fillId="3" borderId="0" xfId="90" applyBorder="1">
      <alignment horizontal="left"/>
    </xf>
    <xf numFmtId="171" fontId="34" fillId="3" borderId="25" xfId="95" applyNumberFormat="1"/>
    <xf numFmtId="0" fontId="20" fillId="0" borderId="33" xfId="29" applyNumberFormat="1" applyFont="1" applyFill="1" applyBorder="1" applyAlignment="1">
      <alignment horizontal="left" wrapText="1" indent="1"/>
      <protection locked="0"/>
    </xf>
    <xf numFmtId="175" fontId="20" fillId="0" borderId="33" xfId="7" applyFont="1" applyFill="1" applyBorder="1" applyAlignment="1">
      <alignment horizontal="left" indent="1"/>
      <protection locked="0"/>
    </xf>
    <xf numFmtId="0" fontId="0" fillId="6" borderId="0" xfId="6" applyFont="1" applyFill="1" applyAlignment="1">
      <alignment horizontal="left" indent="1"/>
    </xf>
    <xf numFmtId="0" fontId="92" fillId="5" borderId="0" xfId="0" applyFont="1" applyFill="1" applyAlignment="1">
      <alignment horizontal="left" indent="9"/>
    </xf>
    <xf numFmtId="0" fontId="93" fillId="0" borderId="0" xfId="0" applyFont="1" applyAlignment="1">
      <alignment horizontal="left" vertical="top" indent="19"/>
    </xf>
    <xf numFmtId="0" fontId="71" fillId="0" borderId="0" xfId="81"/>
    <xf numFmtId="0" fontId="72" fillId="3" borderId="9" xfId="26" applyFont="1" applyBorder="1">
      <alignment horizontal="right"/>
    </xf>
    <xf numFmtId="0" fontId="50" fillId="3" borderId="0" xfId="6" applyFont="1" applyAlignment="1">
      <alignment horizontal="left" indent="1"/>
    </xf>
    <xf numFmtId="0" fontId="50" fillId="3" borderId="0" xfId="6" applyFont="1" applyAlignment="1">
      <alignment horizontal="left"/>
    </xf>
    <xf numFmtId="0" fontId="0" fillId="3" borderId="0" xfId="6" applyFont="1"/>
    <xf numFmtId="0" fontId="50" fillId="3" borderId="0" xfId="28" applyFont="1" applyBorder="1">
      <alignment horizontal="left"/>
    </xf>
    <xf numFmtId="0" fontId="45" fillId="3" borderId="0" xfId="19" applyFont="1" applyFill="1">
      <alignment horizontal="center" wrapText="1"/>
    </xf>
    <xf numFmtId="0" fontId="50" fillId="3" borderId="0" xfId="28" applyFont="1" applyFill="1">
      <alignment horizontal="left"/>
    </xf>
    <xf numFmtId="0" fontId="72" fillId="3" borderId="0" xfId="26" applyFont="1" applyBorder="1">
      <alignment horizontal="right"/>
    </xf>
    <xf numFmtId="0" fontId="50" fillId="3" borderId="0" xfId="6" applyFont="1" applyAlignment="1">
      <alignment horizontal="left" indent="3"/>
    </xf>
    <xf numFmtId="0" fontId="99" fillId="3" borderId="0" xfId="17" applyFont="1" applyBorder="1">
      <alignment horizontal="left"/>
    </xf>
    <xf numFmtId="0" fontId="45" fillId="3" borderId="0" xfId="17" applyFont="1" applyBorder="1">
      <alignment horizontal="left"/>
    </xf>
    <xf numFmtId="0" fontId="45" fillId="3" borderId="0" xfId="19" applyFont="1" applyBorder="1">
      <alignment horizontal="center" wrapText="1"/>
    </xf>
    <xf numFmtId="0" fontId="73" fillId="3" borderId="0" xfId="15" applyFont="1" applyBorder="1" applyAlignment="1">
      <alignment horizontal="left" indent="1"/>
    </xf>
    <xf numFmtId="178" fontId="50" fillId="3" borderId="0" xfId="23" applyFont="1" applyFill="1" applyBorder="1" applyAlignment="1"/>
    <xf numFmtId="178" fontId="50" fillId="3" borderId="0" xfId="23" applyFont="1" applyFill="1" applyAlignment="1"/>
    <xf numFmtId="0" fontId="96" fillId="0" borderId="0" xfId="0" applyFont="1"/>
    <xf numFmtId="0" fontId="34" fillId="3" borderId="0" xfId="6" applyAlignment="1">
      <alignment horizontal="right" vertical="center"/>
    </xf>
    <xf numFmtId="0" fontId="45" fillId="2" borderId="0" xfId="17" applyFont="1" applyFill="1" applyBorder="1">
      <alignment horizontal="left"/>
    </xf>
    <xf numFmtId="0" fontId="45" fillId="2" borderId="0" xfId="19" applyFont="1" applyFill="1">
      <alignment horizontal="center" wrapText="1"/>
    </xf>
    <xf numFmtId="0" fontId="99" fillId="3" borderId="0" xfId="16" applyFont="1" applyFill="1"/>
    <xf numFmtId="0" fontId="45" fillId="3" borderId="0" xfId="17" applyFont="1" applyFill="1">
      <alignment horizontal="left"/>
    </xf>
    <xf numFmtId="0" fontId="38" fillId="0" borderId="0" xfId="0" applyFont="1" applyAlignment="1">
      <alignment horizontal="left" indent="2"/>
    </xf>
    <xf numFmtId="0" fontId="45" fillId="3" borderId="0" xfId="6" applyFont="1" applyAlignment="1">
      <alignment horizontal="right" vertical="center" wrapText="1"/>
    </xf>
    <xf numFmtId="0" fontId="45" fillId="3" borderId="10" xfId="19" applyFont="1" applyFill="1" applyBorder="1" applyAlignment="1">
      <alignment horizontal="center" vertical="center" wrapText="1"/>
    </xf>
    <xf numFmtId="0" fontId="47" fillId="3" borderId="0" xfId="6" applyFont="1" applyAlignment="1">
      <alignment vertical="center"/>
    </xf>
    <xf numFmtId="168" fontId="34" fillId="3" borderId="32" xfId="1" applyFont="1" applyFill="1" applyBorder="1" applyAlignment="1" applyProtection="1"/>
    <xf numFmtId="168" fontId="5" fillId="3" borderId="32" xfId="1" applyFont="1" applyFill="1" applyBorder="1" applyAlignment="1" applyProtection="1"/>
    <xf numFmtId="177" fontId="34" fillId="3" borderId="32" xfId="24" applyFont="1" applyFill="1" applyBorder="1" applyProtection="1"/>
    <xf numFmtId="169" fontId="5" fillId="3" borderId="32" xfId="73" applyFont="1" applyFill="1" applyBorder="1"/>
    <xf numFmtId="177" fontId="32" fillId="0" borderId="32" xfId="24" applyFont="1" applyFill="1" applyBorder="1" applyAlignment="1">
      <alignment horizontal="right"/>
      <protection locked="0"/>
    </xf>
    <xf numFmtId="177" fontId="5" fillId="3" borderId="32" xfId="24" applyFont="1" applyFill="1" applyBorder="1" applyAlignment="1" applyProtection="1">
      <alignment horizontal="right"/>
    </xf>
    <xf numFmtId="177" fontId="33" fillId="0" borderId="32" xfId="24" applyFont="1" applyBorder="1">
      <protection locked="0"/>
    </xf>
    <xf numFmtId="168" fontId="5" fillId="3" borderId="32" xfId="1" applyFont="1" applyFill="1" applyBorder="1" applyAlignment="1" applyProtection="1">
      <alignment horizontal="right"/>
    </xf>
    <xf numFmtId="168" fontId="34" fillId="2" borderId="32" xfId="1" applyFont="1" applyFill="1" applyBorder="1" applyAlignment="1" applyProtection="1"/>
    <xf numFmtId="168" fontId="0" fillId="2" borderId="32" xfId="1" applyFont="1" applyFill="1" applyBorder="1" applyAlignment="1" applyProtection="1">
      <alignment horizontal="right"/>
    </xf>
    <xf numFmtId="168" fontId="33" fillId="0" borderId="32" xfId="1" applyFont="1" applyFill="1" applyBorder="1" applyAlignment="1">
      <protection locked="0"/>
    </xf>
    <xf numFmtId="168" fontId="33" fillId="0" borderId="35" xfId="1" applyFont="1" applyFill="1" applyBorder="1" applyAlignment="1">
      <protection locked="0"/>
    </xf>
    <xf numFmtId="168" fontId="33" fillId="0" borderId="32" xfId="1" applyFont="1" applyBorder="1" applyAlignment="1">
      <protection locked="0"/>
    </xf>
    <xf numFmtId="168" fontId="33" fillId="0" borderId="32" xfId="1" applyFont="1" applyBorder="1" applyAlignment="1" applyProtection="1">
      <protection locked="0"/>
    </xf>
    <xf numFmtId="177" fontId="5" fillId="3" borderId="32" xfId="24" applyFont="1" applyFill="1" applyBorder="1" applyProtection="1"/>
    <xf numFmtId="172" fontId="33" fillId="0" borderId="32" xfId="74" applyFont="1" applyFill="1" applyBorder="1" applyProtection="1">
      <protection locked="0"/>
    </xf>
    <xf numFmtId="168" fontId="5" fillId="2" borderId="32" xfId="1" applyFont="1" applyFill="1" applyBorder="1" applyAlignment="1" applyProtection="1">
      <alignment horizontal="right"/>
    </xf>
    <xf numFmtId="168" fontId="5" fillId="2" borderId="32" xfId="1" applyFont="1" applyFill="1" applyBorder="1" applyAlignment="1" applyProtection="1"/>
    <xf numFmtId="168" fontId="33" fillId="5" borderId="32" xfId="1" applyFont="1" applyFill="1" applyBorder="1" applyAlignment="1">
      <protection locked="0"/>
    </xf>
    <xf numFmtId="0" fontId="50" fillId="5" borderId="35" xfId="97" applyFont="1" applyFill="1" applyBorder="1" applyAlignment="1">
      <alignment horizontal="left" wrapText="1" indent="1"/>
      <protection locked="0"/>
    </xf>
    <xf numFmtId="168" fontId="50" fillId="5" borderId="32" xfId="1" applyFont="1" applyFill="1" applyBorder="1" applyAlignment="1">
      <alignment horizontal="left" indent="1"/>
      <protection locked="0"/>
    </xf>
    <xf numFmtId="176" fontId="33" fillId="0" borderId="32" xfId="76" applyFont="1" applyBorder="1">
      <protection locked="0"/>
    </xf>
    <xf numFmtId="168" fontId="79" fillId="0" borderId="32" xfId="1" applyFont="1" applyBorder="1" applyAlignment="1" applyProtection="1">
      <protection locked="0"/>
    </xf>
    <xf numFmtId="168" fontId="34" fillId="3" borderId="32" xfId="1" applyFont="1" applyFill="1" applyBorder="1" applyAlignment="1" applyProtection="1">
      <alignment horizontal="right"/>
    </xf>
    <xf numFmtId="168" fontId="50" fillId="0" borderId="32" xfId="1" applyFont="1" applyBorder="1" applyAlignment="1">
      <protection locked="0"/>
    </xf>
    <xf numFmtId="0" fontId="33" fillId="0" borderId="32" xfId="5" applyBorder="1" applyAlignment="1">
      <alignment horizontal="left" indent="1"/>
      <protection locked="0"/>
    </xf>
    <xf numFmtId="168" fontId="33" fillId="0" borderId="32" xfId="5" applyNumberFormat="1" applyBorder="1">
      <protection locked="0"/>
    </xf>
    <xf numFmtId="0" fontId="33" fillId="0" borderId="32" xfId="5" applyBorder="1" applyAlignment="1">
      <alignment horizontal="left" wrapText="1" indent="1"/>
      <protection locked="0"/>
    </xf>
    <xf numFmtId="170" fontId="34" fillId="3" borderId="32" xfId="79" applyNumberFormat="1" applyBorder="1"/>
    <xf numFmtId="170" fontId="33" fillId="0" borderId="32" xfId="75" applyFont="1" applyBorder="1" applyAlignment="1" applyProtection="1">
      <protection locked="0"/>
    </xf>
    <xf numFmtId="170" fontId="33" fillId="0" borderId="32" xfId="75" applyFont="1" applyBorder="1" applyAlignment="1">
      <protection locked="0"/>
    </xf>
    <xf numFmtId="168" fontId="33" fillId="0" borderId="32" xfId="1" applyFont="1" applyBorder="1" applyAlignment="1">
      <alignment horizontal="center" wrapText="1"/>
      <protection locked="0"/>
    </xf>
    <xf numFmtId="168" fontId="33" fillId="0" borderId="32" xfId="1" applyFont="1" applyBorder="1" applyAlignment="1" applyProtection="1">
      <alignment horizontal="center" wrapText="1"/>
      <protection locked="0"/>
    </xf>
    <xf numFmtId="178" fontId="34" fillId="3" borderId="32" xfId="23" applyFont="1" applyBorder="1" applyAlignment="1"/>
    <xf numFmtId="178" fontId="34" fillId="3" borderId="32" xfId="23" applyFont="1" applyFill="1" applyBorder="1" applyAlignment="1" applyProtection="1"/>
    <xf numFmtId="0" fontId="33" fillId="0" borderId="32" xfId="5" applyBorder="1" applyAlignment="1">
      <alignment wrapText="1"/>
      <protection locked="0"/>
    </xf>
    <xf numFmtId="169" fontId="33" fillId="0" borderId="32" xfId="73" applyFont="1" applyFill="1" applyBorder="1" applyAlignment="1" applyProtection="1">
      <protection locked="0"/>
    </xf>
    <xf numFmtId="169" fontId="33" fillId="0" borderId="32" xfId="73" applyFont="1" applyFill="1" applyBorder="1" applyProtection="1">
      <protection locked="0"/>
    </xf>
    <xf numFmtId="169" fontId="5" fillId="3" borderId="32" xfId="73" applyFont="1" applyFill="1" applyBorder="1" applyAlignment="1">
      <alignment horizontal="right"/>
    </xf>
    <xf numFmtId="0" fontId="34" fillId="0" borderId="32" xfId="5" applyFont="1" applyBorder="1">
      <protection locked="0"/>
    </xf>
    <xf numFmtId="168" fontId="33" fillId="0" borderId="34" xfId="1" applyFont="1" applyBorder="1" applyAlignment="1">
      <protection locked="0"/>
    </xf>
    <xf numFmtId="0" fontId="30" fillId="3" borderId="0" xfId="98"/>
    <xf numFmtId="0" fontId="30" fillId="3" borderId="0" xfId="102"/>
    <xf numFmtId="0" fontId="5" fillId="0" borderId="0" xfId="0" applyFont="1" applyAlignment="1">
      <alignment horizontal="left" vertical="top" wrapText="1"/>
    </xf>
    <xf numFmtId="0" fontId="30" fillId="3" borderId="0" xfId="3" applyBorder="1" applyAlignment="1">
      <alignment horizontal="center" wrapText="1"/>
    </xf>
    <xf numFmtId="168" fontId="34" fillId="3" borderId="34" xfId="1" applyFont="1" applyFill="1" applyBorder="1" applyAlignment="1" applyProtection="1">
      <alignment horizontal="right"/>
    </xf>
    <xf numFmtId="0" fontId="33" fillId="0" borderId="34" xfId="5" applyBorder="1" applyAlignment="1">
      <alignment wrapText="1"/>
      <protection locked="0"/>
    </xf>
    <xf numFmtId="0" fontId="33" fillId="0" borderId="31" xfId="5" applyBorder="1" applyAlignment="1">
      <alignment wrapText="1"/>
      <protection locked="0"/>
    </xf>
    <xf numFmtId="0" fontId="30" fillId="6" borderId="9" xfId="26" applyFill="1" applyBorder="1">
      <alignment horizontal="right"/>
    </xf>
    <xf numFmtId="0" fontId="42" fillId="3" borderId="0" xfId="19" applyFill="1" applyAlignment="1">
      <alignment wrapText="1"/>
    </xf>
    <xf numFmtId="170" fontId="34" fillId="3" borderId="34" xfId="79" applyNumberFormat="1" applyBorder="1"/>
    <xf numFmtId="0" fontId="34" fillId="3" borderId="6" xfId="6" applyBorder="1"/>
    <xf numFmtId="0" fontId="30" fillId="3" borderId="7" xfId="2" applyFill="1" applyBorder="1"/>
    <xf numFmtId="0" fontId="74" fillId="0" borderId="0" xfId="0" applyFont="1"/>
    <xf numFmtId="0" fontId="33" fillId="0" borderId="1" xfId="5" applyAlignment="1">
      <alignment horizontal="left" wrapText="1"/>
      <protection locked="0"/>
    </xf>
    <xf numFmtId="0" fontId="42" fillId="3" borderId="0" xfId="28" applyFont="1" applyFill="1">
      <alignment horizontal="left"/>
    </xf>
    <xf numFmtId="0" fontId="50" fillId="3" borderId="0" xfId="18" applyFont="1" applyFill="1" applyAlignment="1">
      <alignment horizontal="center" vertical="center" wrapText="1"/>
    </xf>
    <xf numFmtId="0" fontId="78" fillId="3" borderId="0" xfId="6" applyFont="1" applyAlignment="1">
      <alignment horizontal="center" wrapText="1"/>
    </xf>
    <xf numFmtId="0" fontId="102" fillId="3" borderId="0" xfId="6" applyFont="1"/>
    <xf numFmtId="0" fontId="83" fillId="3" borderId="0" xfId="6" applyFont="1"/>
    <xf numFmtId="0" fontId="101" fillId="3" borderId="0" xfId="3" applyFont="1" applyBorder="1" applyAlignment="1">
      <alignment horizontal="center" wrapText="1"/>
    </xf>
    <xf numFmtId="0" fontId="83" fillId="3" borderId="0" xfId="17" applyFont="1" applyBorder="1" applyAlignment="1">
      <alignment horizontal="right"/>
    </xf>
    <xf numFmtId="0" fontId="102" fillId="3" borderId="7" xfId="6" applyFont="1" applyBorder="1"/>
    <xf numFmtId="0" fontId="103" fillId="3" borderId="0" xfId="25" applyFont="1" applyBorder="1">
      <alignment horizontal="right"/>
    </xf>
    <xf numFmtId="0" fontId="79" fillId="3" borderId="0" xfId="6" applyFont="1"/>
    <xf numFmtId="0" fontId="79" fillId="3" borderId="4" xfId="6" applyFont="1" applyBorder="1"/>
    <xf numFmtId="0" fontId="79" fillId="0" borderId="0" xfId="0" applyFont="1" applyAlignment="1">
      <alignment horizontal="left" indent="2"/>
    </xf>
    <xf numFmtId="0" fontId="34" fillId="0" borderId="0" xfId="0" applyFont="1" applyProtection="1">
      <protection locked="0"/>
    </xf>
    <xf numFmtId="0" fontId="34" fillId="0" borderId="0" xfId="0" applyFont="1"/>
    <xf numFmtId="0" fontId="96" fillId="5" borderId="0" xfId="91" applyFont="1" applyFill="1" applyAlignment="1"/>
    <xf numFmtId="0" fontId="107" fillId="5" borderId="0" xfId="0" applyFont="1" applyFill="1" applyAlignment="1">
      <alignment horizontal="right"/>
    </xf>
    <xf numFmtId="168" fontId="107" fillId="5" borderId="0" xfId="105" applyNumberFormat="1" applyFont="1" applyFill="1" applyBorder="1" applyAlignment="1" applyProtection="1">
      <alignment horizontal="right"/>
      <protection locked="0"/>
    </xf>
    <xf numFmtId="0" fontId="79" fillId="5" borderId="0" xfId="0" applyFont="1" applyFill="1"/>
    <xf numFmtId="0" fontId="106" fillId="0" borderId="38" xfId="104">
      <alignment horizontal="center" vertical="center" wrapText="1"/>
    </xf>
    <xf numFmtId="0" fontId="0" fillId="5" borderId="2" xfId="0" applyFill="1" applyBorder="1" applyAlignment="1">
      <alignment horizontal="left"/>
    </xf>
    <xf numFmtId="0" fontId="108" fillId="5" borderId="0" xfId="93" applyFont="1" applyFill="1" applyAlignment="1">
      <alignment horizontal="left" vertical="top" wrapText="1"/>
    </xf>
    <xf numFmtId="0" fontId="0" fillId="5" borderId="4" xfId="0" applyFill="1" applyBorder="1" applyAlignment="1">
      <alignment horizontal="left"/>
    </xf>
    <xf numFmtId="0" fontId="0" fillId="5" borderId="0" xfId="89" applyFont="1" applyFill="1" applyAlignment="1">
      <alignment vertical="top" wrapText="1"/>
    </xf>
    <xf numFmtId="0" fontId="75" fillId="6" borderId="0" xfId="84" applyFont="1" applyAlignment="1">
      <alignment horizontal="left"/>
    </xf>
    <xf numFmtId="0" fontId="34" fillId="41" borderId="39" xfId="106" applyFont="1" applyBorder="1"/>
    <xf numFmtId="168" fontId="5" fillId="3" borderId="34" xfId="1" applyFont="1" applyFill="1" applyBorder="1" applyAlignment="1" applyProtection="1">
      <alignment horizontal="right"/>
    </xf>
    <xf numFmtId="0" fontId="34" fillId="0" borderId="0" xfId="106" applyFont="1" applyFill="1" applyBorder="1" applyAlignment="1">
      <alignment wrapText="1"/>
    </xf>
    <xf numFmtId="168" fontId="33" fillId="0" borderId="31" xfId="1" applyFont="1" applyBorder="1" applyAlignment="1" applyProtection="1">
      <protection locked="0"/>
    </xf>
    <xf numFmtId="0" fontId="34" fillId="3" borderId="0" xfId="98" applyFont="1"/>
    <xf numFmtId="168" fontId="33" fillId="0" borderId="34" xfId="1" applyFont="1" applyBorder="1" applyAlignment="1" applyProtection="1">
      <protection locked="0"/>
    </xf>
    <xf numFmtId="0" fontId="33" fillId="0" borderId="32" xfId="5" applyBorder="1">
      <protection locked="0"/>
    </xf>
    <xf numFmtId="9" fontId="33" fillId="0" borderId="32" xfId="73" applyNumberFormat="1" applyFont="1" applyFill="1" applyBorder="1" applyProtection="1">
      <protection locked="0"/>
    </xf>
    <xf numFmtId="168" fontId="34" fillId="0" borderId="34" xfId="1" applyFont="1" applyBorder="1" applyAlignment="1">
      <protection locked="0"/>
    </xf>
    <xf numFmtId="182" fontId="110" fillId="3" borderId="34" xfId="6" applyNumberFormat="1" applyFont="1" applyBorder="1"/>
    <xf numFmtId="182" fontId="109" fillId="5" borderId="34" xfId="0" applyNumberFormat="1" applyFont="1" applyFill="1" applyBorder="1" applyAlignment="1">
      <alignment horizontal="right"/>
    </xf>
    <xf numFmtId="0" fontId="111" fillId="3" borderId="0" xfId="102" applyFont="1"/>
    <xf numFmtId="170" fontId="34" fillId="3" borderId="0" xfId="100" applyNumberFormat="1" applyBorder="1"/>
    <xf numFmtId="170" fontId="33" fillId="0" borderId="34" xfId="75" applyFont="1" applyBorder="1" applyAlignment="1" applyProtection="1">
      <protection locked="0"/>
    </xf>
    <xf numFmtId="170" fontId="34" fillId="3" borderId="34" xfId="100" applyNumberFormat="1"/>
    <xf numFmtId="170" fontId="34" fillId="3" borderId="0" xfId="95" applyNumberFormat="1" applyBorder="1"/>
    <xf numFmtId="170" fontId="34" fillId="3" borderId="25" xfId="95" applyNumberFormat="1"/>
    <xf numFmtId="182" fontId="109" fillId="5" borderId="34" xfId="0" applyNumberFormat="1" applyFont="1" applyFill="1" applyBorder="1" applyAlignment="1">
      <alignment horizontal="center"/>
    </xf>
    <xf numFmtId="0" fontId="105" fillId="5" borderId="0" xfId="103" applyFill="1" applyProtection="1">
      <alignment horizontal="left" vertical="center"/>
      <protection locked="0"/>
    </xf>
    <xf numFmtId="0" fontId="34" fillId="5" borderId="0" xfId="0" applyFont="1" applyFill="1"/>
    <xf numFmtId="0" fontId="107" fillId="5" borderId="0" xfId="0" applyFont="1" applyFill="1"/>
    <xf numFmtId="0" fontId="107" fillId="0" borderId="0" xfId="0" applyFont="1" applyProtection="1">
      <protection locked="0"/>
    </xf>
    <xf numFmtId="0" fontId="107" fillId="0" borderId="0" xfId="0" applyFont="1"/>
    <xf numFmtId="0" fontId="107" fillId="0" borderId="38" xfId="104" applyFont="1">
      <alignment horizontal="center" vertical="center" wrapText="1"/>
    </xf>
    <xf numFmtId="0" fontId="112" fillId="0" borderId="38" xfId="104" applyFont="1" applyAlignment="1">
      <alignment horizontal="left" vertical="center" wrapText="1"/>
    </xf>
    <xf numFmtId="0" fontId="107" fillId="3" borderId="0" xfId="17" applyFont="1" applyBorder="1">
      <alignment horizontal="left"/>
    </xf>
    <xf numFmtId="168" fontId="34" fillId="0" borderId="34" xfId="94" applyFont="1" applyBorder="1" applyAlignment="1">
      <protection locked="0"/>
    </xf>
    <xf numFmtId="168" fontId="34" fillId="0" borderId="32" xfId="1" applyFont="1" applyBorder="1" applyAlignment="1">
      <protection locked="0"/>
    </xf>
    <xf numFmtId="168" fontId="34" fillId="0" borderId="1" xfId="5" applyNumberFormat="1" applyFont="1">
      <protection locked="0"/>
    </xf>
    <xf numFmtId="168" fontId="34" fillId="0" borderId="34" xfId="101" applyNumberFormat="1" applyFont="1">
      <protection locked="0"/>
    </xf>
    <xf numFmtId="0" fontId="107" fillId="41" borderId="0" xfId="106"/>
    <xf numFmtId="182" fontId="107" fillId="41" borderId="0" xfId="106" applyNumberFormat="1"/>
    <xf numFmtId="0" fontId="30" fillId="3" borderId="0" xfId="3" applyBorder="1">
      <alignment wrapText="1"/>
    </xf>
    <xf numFmtId="0" fontId="98" fillId="0" borderId="0" xfId="0" applyFont="1" applyAlignment="1">
      <alignment horizontal="centerContinuous"/>
    </xf>
    <xf numFmtId="0" fontId="8" fillId="0" borderId="0" xfId="0" applyFont="1" applyAlignment="1">
      <alignment horizontal="centerContinuous"/>
    </xf>
    <xf numFmtId="0" fontId="33" fillId="0" borderId="35" xfId="5" applyNumberFormat="1" applyBorder="1" applyAlignment="1">
      <alignment wrapText="1"/>
      <protection locked="0"/>
    </xf>
    <xf numFmtId="0" fontId="42" fillId="3" borderId="31" xfId="0" applyFont="1" applyFill="1" applyBorder="1" applyAlignment="1" applyProtection="1">
      <alignment wrapText="1"/>
      <protection locked="0"/>
    </xf>
    <xf numFmtId="168" fontId="50" fillId="3" borderId="31" xfId="0" applyNumberFormat="1" applyFont="1" applyFill="1" applyBorder="1" applyProtection="1">
      <protection locked="0"/>
    </xf>
    <xf numFmtId="168" fontId="50" fillId="3" borderId="28" xfId="0" applyNumberFormat="1" applyFont="1" applyFill="1" applyBorder="1" applyProtection="1">
      <protection locked="0"/>
    </xf>
    <xf numFmtId="0" fontId="42" fillId="3" borderId="7" xfId="18" applyBorder="1">
      <alignment horizontal="center" wrapText="1"/>
    </xf>
    <xf numFmtId="168" fontId="0" fillId="6" borderId="32" xfId="1" applyFont="1" applyFill="1" applyBorder="1" applyAlignment="1">
      <protection locked="0"/>
    </xf>
    <xf numFmtId="168" fontId="0" fillId="6" borderId="25" xfId="1" applyFont="1" applyFill="1" applyBorder="1" applyAlignment="1">
      <protection locked="0"/>
    </xf>
    <xf numFmtId="168" fontId="0" fillId="5" borderId="34" xfId="1" applyFont="1" applyFill="1" applyBorder="1" applyAlignment="1">
      <alignment horizontal="left" indent="1"/>
      <protection locked="0"/>
    </xf>
    <xf numFmtId="168" fontId="33" fillId="0" borderId="34" xfId="1" applyFont="1" applyBorder="1" applyAlignment="1" applyProtection="1">
      <alignment horizontal="left"/>
      <protection locked="0"/>
    </xf>
    <xf numFmtId="168" fontId="33" fillId="5" borderId="34" xfId="1" applyFont="1" applyFill="1" applyBorder="1" applyAlignment="1">
      <protection locked="0"/>
    </xf>
    <xf numFmtId="0" fontId="75" fillId="5" borderId="2" xfId="0" applyFont="1" applyFill="1" applyBorder="1" applyAlignment="1">
      <alignment horizontal="centerContinuous"/>
    </xf>
    <xf numFmtId="0" fontId="34" fillId="4" borderId="2" xfId="12" applyFont="1" applyBorder="1" applyAlignment="1">
      <alignment horizontal="left" vertical="top" wrapText="1" indent="1"/>
    </xf>
    <xf numFmtId="0" fontId="34" fillId="0" borderId="0" xfId="0" applyFont="1" applyAlignment="1">
      <alignment horizontal="left" indent="1"/>
    </xf>
    <xf numFmtId="0" fontId="31" fillId="4" borderId="1" xfId="4">
      <alignment horizontal="center"/>
    </xf>
    <xf numFmtId="175" fontId="31" fillId="4" borderId="32" xfId="7" applyFont="1" applyFill="1" applyBorder="1" applyAlignment="1" applyProtection="1">
      <alignment horizontal="center" vertical="center"/>
    </xf>
    <xf numFmtId="0" fontId="34" fillId="4" borderId="0" xfId="12" applyFont="1" applyBorder="1" applyAlignment="1">
      <alignment horizontal="left" vertical="top" wrapText="1" indent="1"/>
    </xf>
    <xf numFmtId="0" fontId="31" fillId="4" borderId="35" xfId="4" applyBorder="1">
      <alignment horizontal="center"/>
    </xf>
    <xf numFmtId="0" fontId="31" fillId="4" borderId="36" xfId="4" applyBorder="1">
      <alignment horizontal="center"/>
    </xf>
    <xf numFmtId="0" fontId="31" fillId="4" borderId="37" xfId="4" applyBorder="1">
      <alignment horizontal="center"/>
    </xf>
    <xf numFmtId="0" fontId="34" fillId="7" borderId="2" xfId="12" applyFont="1" applyFill="1" applyBorder="1" applyAlignment="1">
      <alignment horizontal="left" vertical="top" wrapText="1" indent="1"/>
    </xf>
    <xf numFmtId="0" fontId="34" fillId="7" borderId="0" xfId="12" applyFont="1" applyFill="1" applyBorder="1" applyAlignment="1">
      <alignment horizontal="left" vertical="top" wrapText="1" indent="1"/>
    </xf>
    <xf numFmtId="175" fontId="31" fillId="4" borderId="35" xfId="7" applyFont="1" applyFill="1" applyBorder="1" applyAlignment="1" applyProtection="1">
      <alignment horizontal="center" vertical="center"/>
    </xf>
    <xf numFmtId="175" fontId="31" fillId="4" borderId="36" xfId="7" applyFont="1" applyFill="1" applyBorder="1" applyAlignment="1" applyProtection="1">
      <alignment horizontal="center" vertical="center"/>
    </xf>
    <xf numFmtId="175" fontId="31" fillId="4" borderId="37" xfId="7" applyFont="1" applyFill="1" applyBorder="1" applyAlignment="1" applyProtection="1">
      <alignment horizontal="center" vertical="center"/>
    </xf>
    <xf numFmtId="0" fontId="30" fillId="3" borderId="0" xfId="6" applyFont="1" applyAlignment="1">
      <alignment horizontal="center" wrapText="1"/>
    </xf>
    <xf numFmtId="0" fontId="33" fillId="0" borderId="35" xfId="5" applyBorder="1" applyAlignment="1">
      <alignment wrapText="1"/>
      <protection locked="0"/>
    </xf>
    <xf numFmtId="0" fontId="0" fillId="0" borderId="36" xfId="0" applyBorder="1" applyAlignment="1">
      <alignment wrapText="1"/>
    </xf>
    <xf numFmtId="0" fontId="0" fillId="0" borderId="37" xfId="0" applyBorder="1" applyAlignment="1">
      <alignment wrapText="1"/>
    </xf>
    <xf numFmtId="0" fontId="34" fillId="4" borderId="4" xfId="12" applyFont="1" applyBorder="1" applyAlignment="1">
      <alignment horizontal="left" vertical="top" wrapText="1" indent="1"/>
    </xf>
    <xf numFmtId="0" fontId="10" fillId="2" borderId="0" xfId="8" applyFont="1" applyFill="1" applyBorder="1" applyAlignment="1">
      <alignment horizontal="left" vertical="center" wrapText="1"/>
    </xf>
    <xf numFmtId="0" fontId="42" fillId="3" borderId="0" xfId="18" applyBorder="1">
      <alignment horizontal="center" wrapText="1"/>
    </xf>
    <xf numFmtId="0" fontId="42" fillId="3" borderId="0" xfId="18" applyBorder="1" applyAlignment="1">
      <alignment horizontal="center" vertical="center" wrapText="1"/>
    </xf>
    <xf numFmtId="0" fontId="34" fillId="3" borderId="0" xfId="6" applyAlignment="1">
      <alignment horizontal="center"/>
    </xf>
    <xf numFmtId="168" fontId="33" fillId="0" borderId="35" xfId="1" applyFont="1" applyBorder="1" applyAlignment="1">
      <alignment wrapText="1"/>
      <protection locked="0"/>
    </xf>
    <xf numFmtId="0" fontId="45" fillId="0" borderId="0" xfId="0" applyFont="1" applyAlignment="1">
      <alignment horizontal="center" wrapText="1"/>
    </xf>
    <xf numFmtId="0" fontId="15" fillId="3" borderId="0" xfId="6" applyFont="1" applyAlignment="1">
      <alignment horizontal="center"/>
    </xf>
    <xf numFmtId="0" fontId="30" fillId="2" borderId="0" xfId="28" applyFont="1" applyFill="1" applyBorder="1" applyAlignment="1">
      <alignment horizontal="left" wrapText="1"/>
    </xf>
    <xf numFmtId="0" fontId="31" fillId="4" borderId="35" xfId="96" applyBorder="1">
      <alignment horizontal="center"/>
    </xf>
    <xf numFmtId="0" fontId="31" fillId="4" borderId="36" xfId="96" applyBorder="1">
      <alignment horizontal="center"/>
    </xf>
    <xf numFmtId="0" fontId="31" fillId="4" borderId="37" xfId="96" applyBorder="1">
      <alignment horizontal="center"/>
    </xf>
    <xf numFmtId="0" fontId="42" fillId="3" borderId="0" xfId="15" applyFont="1" applyBorder="1"/>
    <xf numFmtId="0" fontId="42" fillId="3" borderId="0" xfId="19" quotePrefix="1" applyBorder="1">
      <alignment horizontal="center" wrapText="1"/>
    </xf>
    <xf numFmtId="0" fontId="33" fillId="0" borderId="26" xfId="97" applyNumberFormat="1" applyBorder="1" applyAlignment="1">
      <alignment vertical="top" wrapText="1"/>
      <protection locked="0"/>
    </xf>
    <xf numFmtId="0" fontId="33" fillId="0" borderId="27" xfId="97" applyNumberFormat="1" applyBorder="1" applyAlignment="1">
      <alignment vertical="top" wrapText="1"/>
      <protection locked="0"/>
    </xf>
    <xf numFmtId="0" fontId="33" fillId="0" borderId="28" xfId="97" applyNumberFormat="1" applyBorder="1" applyAlignment="1">
      <alignment vertical="top" wrapText="1"/>
      <protection locked="0"/>
    </xf>
    <xf numFmtId="0" fontId="33" fillId="0" borderId="6" xfId="97" applyNumberFormat="1" applyBorder="1" applyAlignment="1">
      <alignment vertical="top" wrapText="1"/>
      <protection locked="0"/>
    </xf>
    <xf numFmtId="0" fontId="33" fillId="0" borderId="7" xfId="97" applyNumberFormat="1" applyBorder="1" applyAlignment="1">
      <alignment vertical="top" wrapText="1"/>
      <protection locked="0"/>
    </xf>
    <xf numFmtId="0" fontId="33" fillId="0" borderId="8" xfId="97" applyNumberFormat="1" applyBorder="1" applyAlignment="1">
      <alignment vertical="top" wrapText="1"/>
      <protection locked="0"/>
    </xf>
    <xf numFmtId="0" fontId="30" fillId="3" borderId="0" xfId="2" applyBorder="1"/>
    <xf numFmtId="0" fontId="31" fillId="4" borderId="32" xfId="96">
      <alignment horizontal="center"/>
    </xf>
    <xf numFmtId="0" fontId="34" fillId="3" borderId="0" xfId="6" applyAlignment="1">
      <alignment horizontal="left" vertical="center" wrapText="1"/>
    </xf>
    <xf numFmtId="0" fontId="30" fillId="3" borderId="0" xfId="6" applyFont="1" applyAlignment="1">
      <alignment horizontal="left"/>
    </xf>
    <xf numFmtId="0" fontId="33" fillId="0" borderId="26" xfId="5" applyBorder="1" applyAlignment="1">
      <alignment horizontal="left" vertical="top" wrapText="1"/>
      <protection locked="0"/>
    </xf>
    <xf numFmtId="0" fontId="33" fillId="0" borderId="27" xfId="5" applyBorder="1" applyAlignment="1">
      <alignment horizontal="left" vertical="top" wrapText="1"/>
      <protection locked="0"/>
    </xf>
    <xf numFmtId="0" fontId="33" fillId="0" borderId="28" xfId="5" applyBorder="1" applyAlignment="1">
      <alignment horizontal="left" vertical="top" wrapText="1"/>
      <protection locked="0"/>
    </xf>
    <xf numFmtId="0" fontId="33" fillId="0" borderId="6" xfId="5" applyBorder="1" applyAlignment="1">
      <alignment horizontal="left" vertical="top" wrapText="1"/>
      <protection locked="0"/>
    </xf>
    <xf numFmtId="0" fontId="33" fillId="0" borderId="7" xfId="5" applyBorder="1" applyAlignment="1">
      <alignment horizontal="left" vertical="top" wrapText="1"/>
      <protection locked="0"/>
    </xf>
    <xf numFmtId="0" fontId="33" fillId="0" borderId="8" xfId="5" applyBorder="1" applyAlignment="1">
      <alignment horizontal="left" vertical="top" wrapText="1"/>
      <protection locked="0"/>
    </xf>
    <xf numFmtId="0" fontId="34" fillId="3" borderId="0" xfId="6" applyAlignment="1">
      <alignment horizontal="left"/>
    </xf>
    <xf numFmtId="0" fontId="42" fillId="3" borderId="15" xfId="19" quotePrefix="1" applyBorder="1">
      <alignment horizontal="center" wrapText="1"/>
    </xf>
    <xf numFmtId="0" fontId="31" fillId="4" borderId="34" xfId="96" applyBorder="1">
      <alignment horizontal="center"/>
    </xf>
    <xf numFmtId="0" fontId="30" fillId="2" borderId="0" xfId="8" applyFont="1" applyFill="1" applyBorder="1" applyAlignment="1">
      <alignment horizontal="left" wrapText="1"/>
    </xf>
    <xf numFmtId="0" fontId="31" fillId="0" borderId="35" xfId="4" applyFill="1" applyBorder="1">
      <alignment horizontal="center"/>
    </xf>
    <xf numFmtId="0" fontId="31" fillId="0" borderId="36" xfId="4" applyFill="1" applyBorder="1">
      <alignment horizontal="center"/>
    </xf>
    <xf numFmtId="0" fontId="31" fillId="0" borderId="37" xfId="4" applyFill="1" applyBorder="1">
      <alignment horizontal="center"/>
    </xf>
    <xf numFmtId="0" fontId="7" fillId="4" borderId="0" xfId="11" applyFont="1" applyAlignment="1"/>
    <xf numFmtId="0" fontId="33" fillId="0" borderId="35" xfId="5" applyBorder="1" applyAlignment="1">
      <alignment horizontal="center" vertical="center"/>
      <protection locked="0"/>
    </xf>
    <xf numFmtId="0" fontId="33" fillId="0" borderId="37" xfId="5" applyBorder="1" applyAlignment="1">
      <alignment horizontal="center" vertical="center"/>
      <protection locked="0"/>
    </xf>
    <xf numFmtId="0" fontId="38" fillId="4" borderId="2" xfId="12" applyFill="1" applyBorder="1" applyAlignment="1">
      <alignment horizontal="left" vertical="top" wrapText="1"/>
    </xf>
    <xf numFmtId="0" fontId="38" fillId="4" borderId="0" xfId="12" applyFill="1" applyBorder="1" applyAlignment="1">
      <alignment horizontal="left" vertical="top" wrapText="1"/>
    </xf>
    <xf numFmtId="0" fontId="38" fillId="4" borderId="4" xfId="12" applyFill="1" applyBorder="1" applyAlignment="1">
      <alignment horizontal="left" vertical="top" wrapText="1"/>
    </xf>
    <xf numFmtId="0" fontId="30" fillId="3" borderId="0" xfId="3" applyFill="1" applyAlignment="1">
      <alignment horizontal="center" wrapText="1"/>
    </xf>
    <xf numFmtId="0" fontId="97" fillId="0" borderId="35" xfId="83" applyFont="1" applyFill="1" applyBorder="1" applyAlignment="1" applyProtection="1">
      <alignment horizontal="center" vertical="center" wrapText="1"/>
      <protection locked="0"/>
    </xf>
    <xf numFmtId="0" fontId="97" fillId="0" borderId="37" xfId="83" applyFont="1" applyFill="1" applyBorder="1" applyAlignment="1" applyProtection="1">
      <alignment horizontal="center" vertical="center" wrapText="1"/>
      <protection locked="0"/>
    </xf>
    <xf numFmtId="0" fontId="33" fillId="0" borderId="35" xfId="101" applyBorder="1" applyAlignment="1">
      <alignment horizontal="center" vertical="center"/>
      <protection locked="0"/>
    </xf>
    <xf numFmtId="0" fontId="33" fillId="0" borderId="36" xfId="101" applyBorder="1" applyAlignment="1">
      <alignment horizontal="center" vertical="center"/>
      <protection locked="0"/>
    </xf>
    <xf numFmtId="0" fontId="33" fillId="0" borderId="37" xfId="101" applyBorder="1" applyAlignment="1">
      <alignment horizontal="center" vertical="center"/>
      <protection locked="0"/>
    </xf>
    <xf numFmtId="0" fontId="97" fillId="0" borderId="34" xfId="83" applyFont="1" applyFill="1" applyBorder="1" applyAlignment="1" applyProtection="1">
      <alignment horizontal="center" vertical="center"/>
      <protection locked="0"/>
    </xf>
    <xf numFmtId="0" fontId="33" fillId="0" borderId="36" xfId="5" applyBorder="1" applyAlignment="1">
      <alignment horizontal="center" vertical="center"/>
      <protection locked="0"/>
    </xf>
    <xf numFmtId="0" fontId="97" fillId="0" borderId="32" xfId="83" applyFont="1" applyFill="1" applyBorder="1" applyAlignment="1" applyProtection="1">
      <alignment horizontal="center" vertical="center"/>
      <protection locked="0"/>
    </xf>
    <xf numFmtId="0" fontId="30" fillId="3" borderId="0" xfId="3" applyBorder="1" applyAlignment="1">
      <alignment horizontal="center" wrapText="1"/>
    </xf>
    <xf numFmtId="0" fontId="97" fillId="0" borderId="35" xfId="83" applyFont="1" applyFill="1" applyBorder="1" applyAlignment="1" applyProtection="1">
      <alignment horizontal="center" vertical="center"/>
      <protection locked="0"/>
    </xf>
    <xf numFmtId="0" fontId="97" fillId="0" borderId="36" xfId="83" applyFont="1" applyFill="1" applyBorder="1" applyAlignment="1" applyProtection="1">
      <alignment horizontal="center" vertical="center"/>
      <protection locked="0"/>
    </xf>
    <xf numFmtId="0" fontId="97" fillId="0" borderId="37" xfId="83" applyFont="1" applyFill="1" applyBorder="1" applyAlignment="1" applyProtection="1">
      <alignment horizontal="center" vertical="center"/>
      <protection locked="0"/>
    </xf>
    <xf numFmtId="0" fontId="38" fillId="4" borderId="2" xfId="12" applyBorder="1" applyAlignment="1">
      <alignment horizontal="left" vertical="top" wrapText="1" indent="1"/>
    </xf>
    <xf numFmtId="0" fontId="38" fillId="4" borderId="0" xfId="12" applyBorder="1" applyAlignment="1">
      <alignment horizontal="left" vertical="top" wrapText="1" indent="1"/>
    </xf>
    <xf numFmtId="0" fontId="38" fillId="4" borderId="4" xfId="12" applyBorder="1" applyAlignment="1">
      <alignment horizontal="left" vertical="top" wrapText="1" indent="1"/>
    </xf>
    <xf numFmtId="0" fontId="31" fillId="0" borderId="1" xfId="4" applyFill="1">
      <alignment horizontal="center"/>
    </xf>
    <xf numFmtId="175" fontId="31" fillId="4" borderId="34" xfId="7" applyFont="1" applyFill="1" applyBorder="1" applyAlignment="1" applyProtection="1">
      <alignment horizontal="center" vertical="center"/>
    </xf>
    <xf numFmtId="0" fontId="42" fillId="3" borderId="0" xfId="6" applyFont="1" applyAlignment="1">
      <alignment horizontal="center" wrapText="1"/>
    </xf>
    <xf numFmtId="0" fontId="31" fillId="4" borderId="35" xfId="4" applyBorder="1" applyAlignment="1">
      <alignment horizontal="center" wrapText="1"/>
    </xf>
    <xf numFmtId="0" fontId="31" fillId="4" borderId="37" xfId="4" applyBorder="1" applyAlignment="1">
      <alignment horizontal="center" wrapText="1"/>
    </xf>
    <xf numFmtId="175" fontId="31" fillId="4" borderId="35" xfId="7" applyFont="1" applyFill="1" applyBorder="1" applyAlignment="1" applyProtection="1">
      <alignment horizontal="center" vertical="center" wrapText="1"/>
    </xf>
    <xf numFmtId="175" fontId="31" fillId="4" borderId="37" xfId="7" applyFont="1" applyFill="1" applyBorder="1" applyAlignment="1" applyProtection="1">
      <alignment horizontal="center" vertical="center" wrapText="1"/>
    </xf>
    <xf numFmtId="0" fontId="30" fillId="3" borderId="0" xfId="8" applyFont="1" applyBorder="1" applyAlignment="1">
      <alignment horizontal="left" vertical="top" wrapText="1"/>
    </xf>
    <xf numFmtId="0" fontId="36" fillId="4" borderId="2" xfId="9" applyBorder="1" applyAlignment="1">
      <alignment horizontal="left" indent="1"/>
    </xf>
    <xf numFmtId="0" fontId="36" fillId="4" borderId="0" xfId="9" applyBorder="1" applyAlignment="1">
      <alignment horizontal="left" indent="1"/>
    </xf>
    <xf numFmtId="0" fontId="36" fillId="4" borderId="4" xfId="9" applyBorder="1" applyAlignment="1">
      <alignment horizontal="left" indent="1"/>
    </xf>
    <xf numFmtId="0" fontId="42" fillId="3" borderId="0" xfId="19" applyBorder="1" applyAlignment="1">
      <alignment horizontal="center" vertical="center" wrapText="1"/>
    </xf>
    <xf numFmtId="0" fontId="42" fillId="3" borderId="7" xfId="19" applyBorder="1" applyAlignment="1">
      <alignment horizontal="center" vertical="center" wrapText="1"/>
    </xf>
    <xf numFmtId="0" fontId="34" fillId="3" borderId="0" xfId="6"/>
    <xf numFmtId="0" fontId="30" fillId="3" borderId="0" xfId="2" applyBorder="1" applyAlignment="1">
      <alignment wrapText="1"/>
    </xf>
    <xf numFmtId="0" fontId="31" fillId="4" borderId="32" xfId="4" applyBorder="1">
      <alignment horizontal="center"/>
    </xf>
  </cellXfs>
  <cellStyles count="108">
    <cellStyle name="20% - Accent1" xfId="50" builtinId="30" hidden="1"/>
    <cellStyle name="20% - Accent2" xfId="54" builtinId="34" hidden="1"/>
    <cellStyle name="20% - Accent3" xfId="58" builtinId="38" hidden="1"/>
    <cellStyle name="20% - Accent4" xfId="62" builtinId="42" hidden="1"/>
    <cellStyle name="20% - Accent5" xfId="66" builtinId="46" hidden="1"/>
    <cellStyle name="20% - Accent6" xfId="70" builtinId="50" hidden="1"/>
    <cellStyle name="40% - Accent1" xfId="51" builtinId="31" hidden="1"/>
    <cellStyle name="40% - Accent2" xfId="55" builtinId="35" hidden="1"/>
    <cellStyle name="40% - Accent3" xfId="59" builtinId="39" hidden="1"/>
    <cellStyle name="40% - Accent4" xfId="63" builtinId="43" hidden="1"/>
    <cellStyle name="40% - Accent5" xfId="67" builtinId="47" hidden="1"/>
    <cellStyle name="40% - Accent6" xfId="71" builtinId="51" hidden="1"/>
    <cellStyle name="60% - Accent1" xfId="52" builtinId="32" hidden="1"/>
    <cellStyle name="60% - Accent2" xfId="56" builtinId="36" hidden="1"/>
    <cellStyle name="60% - Accent3" xfId="60" builtinId="40" hidden="1"/>
    <cellStyle name="60% - Accent4" xfId="64" builtinId="44" hidden="1"/>
    <cellStyle name="60% - Accent5" xfId="68" builtinId="48" hidden="1"/>
    <cellStyle name="60% - Accent6" xfId="72" builtinId="52" hidden="1"/>
    <cellStyle name="Accent1" xfId="49" builtinId="29" hidden="1"/>
    <cellStyle name="Accent2" xfId="53" builtinId="33" hidden="1"/>
    <cellStyle name="Accent3" xfId="57" builtinId="37" hidden="1"/>
    <cellStyle name="Accent4" xfId="61" builtinId="41" hidden="1"/>
    <cellStyle name="Accent5" xfId="65" builtinId="45" hidden="1"/>
    <cellStyle name="Accent6" xfId="69" builtinId="49" hidden="1"/>
    <cellStyle name="Bad" xfId="38" builtinId="27" hidden="1"/>
    <cellStyle name="Blank" xfId="106" xr:uid="{27598B57-11C7-4E82-BF7F-6F31D824CA7F}"/>
    <cellStyle name="Calculation" xfId="42" builtinId="22" hidden="1"/>
    <cellStyle name="Check Cell" xfId="44" builtinId="23" hidden="1"/>
    <cellStyle name="Comma" xfId="77" builtinId="3" hidden="1"/>
    <cellStyle name="Comma [0]" xfId="1" builtinId="6" customBuiltin="1"/>
    <cellStyle name="Comma [0] 2" xfId="94" xr:uid="{00000000-0005-0000-0000-00001D000000}"/>
    <cellStyle name="Comma [1]" xfId="74" xr:uid="{00000000-0005-0000-0000-00001F000000}"/>
    <cellStyle name="Comma [2]" xfId="73" xr:uid="{00000000-0005-0000-0000-000022000000}"/>
    <cellStyle name="Comment" xfId="2" xr:uid="{00000000-0005-0000-0000-000027000000}"/>
    <cellStyle name="Comment 4" xfId="98" xr:uid="{AF762F07-B105-4914-AB01-DE5D23EA27C7}"/>
    <cellStyle name="CommentWrap" xfId="3" xr:uid="{00000000-0005-0000-0000-00002B000000}"/>
    <cellStyle name="Company Name" xfId="4" xr:uid="{00000000-0005-0000-0000-00002D000000}"/>
    <cellStyle name="Company Name 2 2" xfId="96" xr:uid="{B9BC76DC-1FCC-4C5C-B03A-F209F691CC1C}"/>
    <cellStyle name="Currency" xfId="30" builtinId="4" hidden="1"/>
    <cellStyle name="Currency [0]" xfId="31" builtinId="7" hidden="1"/>
    <cellStyle name="Currency [0]" xfId="75" xr:uid="{00000000-0005-0000-0000-000032000000}"/>
    <cellStyle name="Data Entry Heavy Box" xfId="83" xr:uid="{00000000-0005-0000-0000-000034000000}"/>
    <cellStyle name="Data Input" xfId="5" xr:uid="{00000000-0005-0000-0000-000036000000}"/>
    <cellStyle name="Data Input 10" xfId="101" xr:uid="{ECA5BEC7-5B89-448D-94DC-54AAF9DF2CFD}"/>
    <cellStyle name="Data Input 2 2" xfId="97" xr:uid="{681460C8-49E8-4EE3-98CE-F1979B6BA598}"/>
    <cellStyle name="Data Rows" xfId="6" xr:uid="{00000000-0005-0000-0000-00003A000000}"/>
    <cellStyle name="Data Rows 4" xfId="84" xr:uid="{00000000-0005-0000-0000-00003D000000}"/>
    <cellStyle name="Date" xfId="76" xr:uid="{00000000-0005-0000-0000-000040000000}"/>
    <cellStyle name="Explanatory Text" xfId="47" builtinId="53" hidden="1"/>
    <cellStyle name="Followed Hyperlink" xfId="107" builtinId="9" hidden="1"/>
    <cellStyle name="Footnote" xfId="8" xr:uid="{00000000-0005-0000-0000-00004C000000}"/>
    <cellStyle name="Formula" xfId="105" xr:uid="{7B9B2EF7-27DA-4334-873D-AB1980C69D9D}"/>
    <cellStyle name="Good" xfId="37" builtinId="26" hidden="1"/>
    <cellStyle name="Header 1" xfId="9" xr:uid="{00000000-0005-0000-0000-00004E000000}"/>
    <cellStyle name="Header Company" xfId="10" xr:uid="{00000000-0005-0000-0000-000051000000}"/>
    <cellStyle name="Header Rows" xfId="11" xr:uid="{00000000-0005-0000-0000-000054000000}"/>
    <cellStyle name="Header Rows 2" xfId="91" xr:uid="{00000000-0005-0000-0000-000055000000}"/>
    <cellStyle name="Header Text" xfId="12" xr:uid="{00000000-0005-0000-0000-000056000000}"/>
    <cellStyle name="Header Version" xfId="13" xr:uid="{00000000-0005-0000-0000-000059000000}"/>
    <cellStyle name="Heading (guidelines)" xfId="14" xr:uid="{00000000-0005-0000-0000-00005C000000}"/>
    <cellStyle name="Heading 1" xfId="33" builtinId="16" hidden="1"/>
    <cellStyle name="Heading 1" xfId="85" builtinId="16" hidden="1" customBuiltin="1"/>
    <cellStyle name="Heading 2" xfId="34" builtinId="17" hidden="1"/>
    <cellStyle name="Heading 2" xfId="86" builtinId="17" hidden="1" customBuiltin="1"/>
    <cellStyle name="Heading 3" xfId="35" builtinId="18" hidden="1"/>
    <cellStyle name="Heading 3" xfId="87" builtinId="18" hidden="1" customBuiltin="1"/>
    <cellStyle name="Heading 4" xfId="36" builtinId="19" hidden="1"/>
    <cellStyle name="Heading 4" xfId="88" builtinId="19" hidden="1" customBuiltin="1"/>
    <cellStyle name="Heading1" xfId="15" xr:uid="{00000000-0005-0000-0000-00006B000000}"/>
    <cellStyle name="Heading2" xfId="16" xr:uid="{00000000-0005-0000-0000-00006F000000}"/>
    <cellStyle name="Heading3" xfId="17" xr:uid="{00000000-0005-0000-0000-000073000000}"/>
    <cellStyle name="Heading3 2" xfId="92" xr:uid="{00000000-0005-0000-0000-000074000000}"/>
    <cellStyle name="Heading3 wrap" xfId="18" xr:uid="{00000000-0005-0000-0000-000077000000}"/>
    <cellStyle name="Heading3 wrap low" xfId="19" xr:uid="{00000000-0005-0000-0000-000078000000}"/>
    <cellStyle name="Hyperlink" xfId="20" builtinId="8" hidden="1" customBuiltin="1"/>
    <cellStyle name="Hyperlink" xfId="81" builtinId="8"/>
    <cellStyle name="Input" xfId="40" builtinId="20" hidden="1"/>
    <cellStyle name="Label 2a" xfId="21" xr:uid="{00000000-0005-0000-0000-000083000000}"/>
    <cellStyle name="Label 2b" xfId="22" xr:uid="{00000000-0005-0000-0000-000085000000}"/>
    <cellStyle name="Link" xfId="82" xr:uid="{00000000-0005-0000-0000-000088000000}"/>
    <cellStyle name="Linked Cell" xfId="43" builtinId="24" hidden="1"/>
    <cellStyle name="Long Date" xfId="7" xr:uid="{00000000-0005-0000-0000-00008C000000}"/>
    <cellStyle name="Neutral" xfId="39" builtinId="28" hidden="1"/>
    <cellStyle name="Normal" xfId="0" builtinId="0" customBuiltin="1"/>
    <cellStyle name="Normal 2" xfId="93" xr:uid="{00000000-0005-0000-0000-000090000000}"/>
    <cellStyle name="Normal 4" xfId="89" xr:uid="{00000000-0005-0000-0000-000092000000}"/>
    <cellStyle name="Note" xfId="46" builtinId="10" hidden="1"/>
    <cellStyle name="Output" xfId="41" builtinId="21" hidden="1"/>
    <cellStyle name="Output heavy" xfId="80" xr:uid="{00000000-0005-0000-0000-000095000000}"/>
    <cellStyle name="Output heavy 2" xfId="95" xr:uid="{00000000-0005-0000-0000-000096000000}"/>
    <cellStyle name="Output light" xfId="79" xr:uid="{00000000-0005-0000-0000-000097000000}"/>
    <cellStyle name="Output light 2 2" xfId="100" xr:uid="{E4AAC1C6-46AA-46C5-BD5D-37C2E1D6AB69}"/>
    <cellStyle name="Output light 3" xfId="99" xr:uid="{10E45A51-066E-4156-9A3A-521E5D039EC3}"/>
    <cellStyle name="Percent" xfId="78" builtinId="5" hidden="1"/>
    <cellStyle name="Percent [0]" xfId="23" xr:uid="{00000000-0005-0000-0000-00009A000000}"/>
    <cellStyle name="Percent [2]" xfId="24" xr:uid="{00000000-0005-0000-0000-00009E000000}"/>
    <cellStyle name="plus/less" xfId="25" xr:uid="{00000000-0005-0000-0000-0000A0000000}"/>
    <cellStyle name="RowRef" xfId="26" xr:uid="{00000000-0005-0000-0000-0000A4000000}"/>
    <cellStyle name="Sch_TItle" xfId="103" xr:uid="{EA688693-9168-4BA7-9362-D820887BB1CC}"/>
    <cellStyle name="Schedule Requirement Date" xfId="102" xr:uid="{88066C74-6499-4FD1-9268-66E32CD77F07}"/>
    <cellStyle name="Short Date" xfId="27" xr:uid="{00000000-0005-0000-0000-0000A7000000}"/>
    <cellStyle name="table_headers" xfId="104" xr:uid="{28537BD3-F040-42D3-9CAF-18772FB54C46}"/>
    <cellStyle name="Text" xfId="28" xr:uid="{00000000-0005-0000-0000-0000AC000000}"/>
    <cellStyle name="Text 2" xfId="90" xr:uid="{00000000-0005-0000-0000-0000AD000000}"/>
    <cellStyle name="Text rjustify" xfId="29" xr:uid="{00000000-0005-0000-0000-0000B2000000}"/>
    <cellStyle name="Title" xfId="32" builtinId="15" hidden="1"/>
    <cellStyle name="Total" xfId="48" builtinId="25" hidden="1"/>
    <cellStyle name="Warning Text" xfId="45" builtinId="11" hidden="1"/>
  </cellStyles>
  <dxfs count="183">
    <dxf>
      <fill>
        <patternFill>
          <bgColor theme="9"/>
        </patternFill>
      </fill>
    </dxf>
    <dxf>
      <fill>
        <patternFill>
          <bgColor theme="9"/>
        </patternFill>
      </fill>
    </dxf>
    <dxf>
      <fill>
        <patternFill>
          <bgColor theme="9"/>
        </patternFill>
      </fill>
    </dxf>
    <dxf>
      <fill>
        <patternFill>
          <bgColor rgb="FFF79646"/>
        </patternFill>
      </fill>
    </dxf>
    <dxf>
      <fill>
        <patternFill>
          <bgColor theme="2"/>
        </patternFill>
      </fill>
      <border>
        <left/>
        <right style="thin">
          <color indexed="64"/>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outline="0">
        <left style="thin">
          <color auto="1"/>
        </left>
        <right style="thin">
          <color auto="1"/>
        </right>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outline="0">
        <left style="thin">
          <color auto="1"/>
        </left>
        <right style="thin">
          <color auto="1"/>
        </right>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0" formatCode="Genera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vertical/>
        <horizontal/>
      </border>
    </dxf>
    <dxf>
      <border outline="0">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99"/>
        </patternFill>
      </fill>
      <alignment horizontal="center" vertical="center" textRotation="0" wrapText="1" indent="0" justifyLastLine="0" shrinkToFit="0" readingOrder="0"/>
    </dxf>
    <dxf>
      <alignment horizontal="center"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_(\ #,##0_);_ \(#,##0\);_(\ &quot;–&quot;??_);_(\ @_)"/>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1"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0"/>
        <color rgb="FF0070C0"/>
        <name val="Calibri"/>
        <family val="2"/>
        <scheme val="minor"/>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fill>
        <patternFill patternType="solid">
          <fgColor indexed="64"/>
          <bgColor rgb="FFFFFF99"/>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1" justifyLastLine="0" shrinkToFit="0" readingOrder="0"/>
    </dxf>
    <dxf>
      <alignment horizontal="left" vertical="bottom" textRotation="0" wrapText="0" indent="1"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rgb="FF0070C0"/>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bottom" textRotation="0" wrapText="0" indent="1" justifyLastLine="0" shrinkToFit="0" readingOrder="0"/>
      <border diagonalUp="0" diagonalDown="0">
        <left style="thin">
          <color auto="1"/>
        </left>
        <right style="thin">
          <color auto="1"/>
        </right>
        <top style="thin">
          <color auto="1"/>
        </top>
        <bottom style="thin">
          <color auto="1"/>
        </bottom>
        <vertical/>
        <horizontal/>
      </border>
    </dxf>
    <dxf>
      <font>
        <b val="0"/>
        <i val="0"/>
        <strike/>
        <condense val="0"/>
        <extend val="0"/>
        <outline val="0"/>
        <shadow val="0"/>
        <u val="none"/>
        <vertAlign val="baseline"/>
        <sz val="10"/>
        <color rgb="FFFF0000"/>
        <name val="Calibri"/>
        <family val="2"/>
        <scheme val="minor"/>
      </font>
    </dxf>
    <dxf>
      <font>
        <b val="0"/>
        <i val="0"/>
        <strike/>
        <condense val="0"/>
        <extend val="0"/>
        <outline val="0"/>
        <shadow val="0"/>
        <u val="none"/>
        <vertAlign val="baseline"/>
        <sz val="10"/>
        <color rgb="FFFF0000"/>
        <name val="Calibri"/>
        <family val="2"/>
        <scheme val="minor"/>
      </font>
      <fill>
        <patternFill patternType="solid">
          <fgColor indexed="64"/>
          <bgColor theme="6"/>
        </patternFill>
      </fill>
      <alignment horizontal="left" vertical="bottom" textRotation="0" wrapText="0" indent="1"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rgb="FF0070C0"/>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bottom" textRotation="0" wrapText="1" indent="1" justifyLastLine="0" shrinkToFit="0" readingOrder="0"/>
      <border diagonalUp="0" diagonalDown="0" outline="0">
        <left/>
        <right style="thin">
          <color indexed="64"/>
        </right>
        <top style="thin">
          <color indexed="64"/>
        </top>
        <bottom style="thin">
          <color indexed="64"/>
        </bottom>
      </border>
      <protection locked="0" hidden="0"/>
    </dxf>
    <dxf>
      <border>
        <left style="thin">
          <color auto="1"/>
        </lef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right style="thin">
          <color auto="1"/>
        </right>
      </border>
    </dxf>
    <dxf>
      <font>
        <strike val="0"/>
        <outline val="0"/>
        <shadow val="0"/>
        <u val="none"/>
        <vertAlign val="baseline"/>
        <sz val="11"/>
        <color auto="1"/>
        <name val="Calibri"/>
        <family val="2"/>
        <scheme val="minor"/>
      </font>
      <border outline="0">
        <left/>
        <right style="thin">
          <color auto="1"/>
        </right>
      </border>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color rgb="FFFF0000"/>
        <name val="Calibri"/>
      </font>
    </dxf>
    <dxf>
      <font>
        <strike val="0"/>
        <outline val="0"/>
        <shadow val="0"/>
        <u val="none"/>
        <vertAlign val="baseline"/>
        <sz val="12"/>
        <color theme="0"/>
        <name val="Calibri"/>
        <family val="2"/>
        <scheme val="minor"/>
      </font>
      <fill>
        <patternFill patternType="solid">
          <fgColor indexed="64"/>
          <bgColor rgb="FFCCFFCC"/>
        </patternFill>
      </fill>
    </dxf>
    <dxf>
      <font>
        <strike val="0"/>
        <outline val="0"/>
        <shadow val="0"/>
        <u val="none"/>
        <vertAlign val="baseline"/>
        <sz val="11"/>
        <color rgb="FFFF0000"/>
        <name val="Calibri"/>
        <family val="2"/>
        <scheme val="minor"/>
      </font>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color rgb="FFFF0000"/>
        <name val="Calibri"/>
      </font>
    </dxf>
    <dxf>
      <font>
        <strike val="0"/>
        <outline val="0"/>
        <shadow val="0"/>
        <u val="none"/>
        <vertAlign val="baseline"/>
        <sz val="12"/>
        <color theme="0"/>
        <name val="Calibri"/>
        <family val="2"/>
        <scheme val="minor"/>
      </font>
      <fill>
        <patternFill patternType="solid">
          <fgColor indexed="64"/>
          <bgColor rgb="FFCCFFCC"/>
        </patternFill>
      </fill>
    </dxf>
    <dxf>
      <font>
        <color rgb="FFFFFF99"/>
      </font>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2" defaultPivotStyle="PivotStyleLight16">
    <tableStyle name="cc_TableStyle" pivot="0" count="7" xr9:uid="{02323FF2-2B5D-41C6-A07A-1916AD7B42ED}">
      <tableStyleElement type="wholeTable" dxfId="182"/>
      <tableStyleElement type="headerRow" dxfId="181"/>
      <tableStyleElement type="totalRow" dxfId="180"/>
      <tableStyleElement type="firstColumn" dxfId="179"/>
      <tableStyleElement type="lastColumn" dxfId="178"/>
      <tableStyleElement type="firstRowStripe" dxfId="177"/>
      <tableStyleElement type="firstColumnStripe" dxfId="176"/>
    </tableStyle>
    <tableStyle name="Table Style 1" pivot="0" count="1" xr9:uid="{D61C13E6-DD80-4221-90ED-05B01A5571B9}">
      <tableStyleElement type="wholeTable" dxfId="175"/>
    </tableStyle>
  </tableStyles>
  <colors>
    <mruColors>
      <color rgb="FFFFFF99"/>
      <color rgb="FF003300"/>
      <color rgb="FFCCFFCC"/>
      <color rgb="FFFFFFCC"/>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A778F9B-0DAD-4D85-9A87-3C5169D54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5F7A64-A1F7-4901-8CB6-45901C61C716}" name="tb_3a_2_table" displayName="tb_3a_2_table" ref="A9:K19" totalsRowShown="0" headerRowDxfId="174" dataDxfId="173">
  <autoFilter ref="A9:K19" xr:uid="{B95F7A64-A1F7-4901-8CB6-45901C61C716}"/>
  <tableColumns count="11">
    <tableColumn id="1" xr3:uid="{E9AF99DC-7226-42C3-B4B7-4D035B2C2CDB}" name="Section" dataDxfId="172"/>
    <tableColumn id="2" xr3:uid="{33677D13-7B45-4984-9464-83EF52DEA13C}" name="Row" dataDxfId="171"/>
    <tableColumn id="16" xr3:uid="{5A285ABC-F4F5-4226-BB8F-A6CECBFFC5D3}" name="Context" dataDxfId="170"/>
    <tableColumn id="3" xr3:uid="{341307F2-4C5E-4A25-8EBE-193E425267B9}" name="Category1" dataDxfId="169"/>
    <tableColumn id="4" xr3:uid="{237390A9-F5FF-45C6-BF31-850AAC64E17E}" name="Category2" dataDxfId="168"/>
    <tableColumn id="6" xr3:uid="{0F848F65-257D-4452-BB67-E8BAFF625E90}" name="RY1 ($000)" dataDxfId="167">
      <calculatedColumnFormula>#REF!</calculatedColumnFormula>
    </tableColumn>
    <tableColumn id="7" xr3:uid="{6080AF0D-4D08-497A-8CF8-184CBDE2044C}" name="RY2 ($000)" dataDxfId="166">
      <calculatedColumnFormula>#REF!+F9</calculatedColumnFormula>
    </tableColumn>
    <tableColumn id="8" xr3:uid="{A8046225-1445-4204-AD48-2B76B6A4F134}" name="RY3 ($000)" dataDxfId="165">
      <calculatedColumnFormula>#REF!+F9+G9</calculatedColumnFormula>
    </tableColumn>
    <tableColumn id="9" xr3:uid="{BCE0BC9B-5489-4A10-9F3E-4801A50C167D}" name="RY4 ($000)" dataDxfId="164">
      <calculatedColumnFormula>#REF!+F9+G9+H9</calculatedColumnFormula>
    </tableColumn>
    <tableColumn id="10" xr3:uid="{25AEA755-9624-44E8-B87C-7800250C68D1}" name="RY5 ($000)" dataDxfId="163">
      <calculatedColumnFormula>#REF!+F9+G9+H9+I9</calculatedColumnFormula>
    </tableColumn>
    <tableColumn id="15" xr3:uid="{064270EC-D3C9-4F66-8652-64CB272786BA}" name="Total over / (under) spend" dataDxfId="162"/>
  </tableColumns>
  <tableStyleInfo name="cc_TableSty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F95DDB-57BA-4033-AED0-04AA251E010D}" name="tb_6aix_1_table" displayName="tb_6aix_1_table" ref="G108:J113" totalsRowShown="0">
  <autoFilter ref="G108:J113" xr:uid="{1FF95DDB-57BA-4033-AED0-04AA251E010D}">
    <filterColumn colId="0" hiddenButton="1"/>
    <filterColumn colId="1" hiddenButton="1"/>
    <filterColumn colId="2" hiddenButton="1"/>
    <filterColumn colId="3" hiddenButton="1"/>
  </autoFilter>
  <tableColumns count="4">
    <tableColumn id="1" xr3:uid="{241E108B-D518-40E8-8D1D-82F5103ADA4A}" name="Project or programme*" dataDxfId="120" dataCellStyle="Data Input"/>
    <tableColumn id="2" xr3:uid="{A5E9BE3A-F476-4A33-A54F-0CABA110ACB0}" name=" " dataCellStyle="Data Rows"/>
    <tableColumn id="3" xr3:uid="{FB3239A5-6C59-4FCE-9579-CCE701F6F382}" name="  " dataCellStyle="Data Rows"/>
    <tableColumn id="4" xr3:uid="{EB4BA7D1-CD28-4119-891E-5E000F58B5FC}" name="($000)" dataDxfId="119" dataCellStyle="Comma [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365E96A-EF5B-4A16-9CF8-4B41F91429FA}" name="tb_6aix_3_table" displayName="tb_6aix_3_table" ref="G118:J123" totalsRowShown="0">
  <autoFilter ref="G118:J123" xr:uid="{0365E96A-EF5B-4A16-9CF8-4B41F91429FA}">
    <filterColumn colId="0" hiddenButton="1"/>
    <filterColumn colId="1" hiddenButton="1"/>
    <filterColumn colId="2" hiddenButton="1"/>
    <filterColumn colId="3" hiddenButton="1"/>
  </autoFilter>
  <tableColumns count="4">
    <tableColumn id="1" xr3:uid="{54F32DC5-D129-4520-BDAC-C5E93B4193BC}" name="Project or programme*" dataDxfId="118" dataCellStyle="Data Input"/>
    <tableColumn id="2" xr3:uid="{69DB46CE-FCCD-43B0-BCD0-4A35762770C9}" name=" " dataCellStyle="Data Rows"/>
    <tableColumn id="3" xr3:uid="{CF951C1D-2850-4058-B38B-D1B1DEF070A3}" name="  " dataCellStyle="Data Rows"/>
    <tableColumn id="4" xr3:uid="{E2F85CC0-44DF-4CE8-8DBA-08A0986AC849}" name="($000)" dataDxfId="117" dataCellStyle="Comma [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B5D002D-E468-481D-92AD-339603EED56A}" name="tb_9a_1_table" displayName="tb_9a_1_table" ref="C9:K60" totalsRowShown="0" headerRowCellStyle="Heading3 wrap low">
  <autoFilter ref="C9:K60" xr:uid="{2B5D002D-E468-481D-92AD-339603EED56A}"/>
  <tableColumns count="9">
    <tableColumn id="1" xr3:uid="{5FAA7A08-113F-4591-8E4B-75E46AD88928}" name="Voltage" dataCellStyle="Data Rows"/>
    <tableColumn id="2" xr3:uid="{6A9C4BBE-E599-4B17-8F2C-57EBF2C01FD6}" name="Asset category" dataCellStyle="Data Rows"/>
    <tableColumn id="3" xr3:uid="{DDA83837-9CF0-4BA4-A1CE-5D1F0801F53D}" name="Asset class" dataCellStyle="Data Rows"/>
    <tableColumn id="4" xr3:uid="{76E7B9C6-9955-457B-8E46-7C10E01F9555}" name=" " dataDxfId="116" dataCellStyle="Data Rows"/>
    <tableColumn id="5" xr3:uid="{E332044B-B37C-443B-B88D-9F7AC3C5530A}" name="Units" dataDxfId="115" dataCellStyle="Data Rows"/>
    <tableColumn id="6" xr3:uid="{05C9F7D3-934D-4C34-AB63-6FB5CC1C8C38}" name="Items at start of year (quantity)" dataDxfId="114" dataCellStyle="Comma [0]"/>
    <tableColumn id="7" xr3:uid="{98F4BCB7-B741-44A3-8D42-3731241855D9}" name="Items at end of year (quantity)" dataDxfId="113" dataCellStyle="Comma [0]"/>
    <tableColumn id="8" xr3:uid="{F21A6B07-5C20-4B0A-A006-646AB8FEDE30}" name="Net change" dataDxfId="112" dataCellStyle="Comma [0]">
      <calculatedColumnFormula>I10-H10</calculatedColumnFormula>
    </tableColumn>
    <tableColumn id="9" xr3:uid="{2E19E902-03BA-49BE-8869-E0E0A2076E65}" name="Data accuracy_x000a_(1–4)" dataDxfId="111" dataCellStyle="Comma [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33ED96A-F9DF-4FCC-96AA-A05248ACF295}" name="tb_9b_1_table" displayName="tb_9b_1_table" ref="C10:AT61" totalsRowShown="0">
  <autoFilter ref="C10:AT61" xr:uid="{233ED96A-F9DF-4FCC-96AA-A05248ACF295}"/>
  <tableColumns count="44">
    <tableColumn id="1" xr3:uid="{BA0D357E-8CFF-4304-83C2-8A67AF62E116}" name="Voltage" dataDxfId="110" dataCellStyle="Text"/>
    <tableColumn id="2" xr3:uid="{83C8AA52-42A8-40DB-BA2C-CA2CB17B927B}" name="Asset category" dataCellStyle="Data Rows"/>
    <tableColumn id="3" xr3:uid="{06A8FFC5-4D7A-4299-BEC8-B712004D96E9}" name="Asset class" dataCellStyle="Data Rows"/>
    <tableColumn id="4" xr3:uid="{609A88E2-A984-4859-AFED-E44AC3734AA7}" name="Units" dataDxfId="109" dataCellStyle="Data Rows"/>
    <tableColumn id="5" xr3:uid="{E7C483E0-1DE4-4D5C-97A1-31DEBF89C3F8}" name="pre-1940" dataDxfId="108" dataCellStyle="Comma [0]"/>
    <tableColumn id="6" xr3:uid="{E02B5CD9-C7EC-4C1F-8E46-8AD3D9FBBA59}" name="1940_x000a_–1949" dataDxfId="107" dataCellStyle="Comma [0]"/>
    <tableColumn id="7" xr3:uid="{B4F8C10D-2CD0-4032-AAA5-DA3CD960187A}" name="1950_x000a_–1959" dataDxfId="106" dataCellStyle="Comma [0]"/>
    <tableColumn id="8" xr3:uid="{7E9FFB19-7C30-40B0-9594-2BBAC12DF997}" name="1960_x000a_–1969" dataDxfId="105" dataCellStyle="Comma [0]"/>
    <tableColumn id="9" xr3:uid="{0FD58CF3-F074-487D-96C1-D9E6168186D6}" name="1970_x000a_–1979" dataDxfId="104" dataCellStyle="Comma [0]"/>
    <tableColumn id="10" xr3:uid="{D49965F7-5A2E-4BDF-B0AA-DC7E2D52BB51}" name="1980_x000a_–1989" dataDxfId="103" dataCellStyle="Comma [0]"/>
    <tableColumn id="11" xr3:uid="{4780B7EA-E7FA-4C84-B7D8-8CBA1214DEF0}" name="1990_x000a_–1999" dataDxfId="102" dataCellStyle="Comma [0]"/>
    <tableColumn id="12" xr3:uid="{E1B6EF61-74CB-4338-9161-6A50FFBF21DB}" name="2000" dataDxfId="101" dataCellStyle="Comma [0]"/>
    <tableColumn id="13" xr3:uid="{99123B00-8B22-41EC-9D09-F18FE1B2DF5F}" name="2001" dataDxfId="100" dataCellStyle="Comma [0]"/>
    <tableColumn id="14" xr3:uid="{C6C9DF80-5819-439A-853B-725E670EDA93}" name="2002" dataDxfId="99" dataCellStyle="Comma [0]"/>
    <tableColumn id="15" xr3:uid="{CB4E9236-7A7A-492A-853D-B6A4689FE269}" name="2003" dataDxfId="98" dataCellStyle="Comma [0]"/>
    <tableColumn id="16" xr3:uid="{47C7524A-D381-4305-B578-36A14C89EDEF}" name="2004" dataDxfId="97" dataCellStyle="Comma [0]"/>
    <tableColumn id="17" xr3:uid="{6FBDE738-9A11-4953-A943-F57EF34C6CEE}" name="2005" dataDxfId="96" dataCellStyle="Comma [0]"/>
    <tableColumn id="18" xr3:uid="{01CFC6DC-BA86-4687-8B6B-2F651F492B44}" name="2006" dataDxfId="95" dataCellStyle="Comma [0]"/>
    <tableColumn id="19" xr3:uid="{D9F92F11-BCD9-4389-9860-4B32794B025B}" name="2007" dataDxfId="94" dataCellStyle="Comma [0]"/>
    <tableColumn id="20" xr3:uid="{9F5B1FB9-D9BB-4FCD-B351-1675D68BD948}" name="2008" dataDxfId="93" dataCellStyle="Comma [0]"/>
    <tableColumn id="21" xr3:uid="{8526E746-B0EB-41F6-B8FC-E866261CDE6B}" name="2009" dataDxfId="92" dataCellStyle="Comma [0]"/>
    <tableColumn id="22" xr3:uid="{7D91D7F1-EB87-40EE-96CD-581DD58991CD}" name="2010" dataDxfId="91" dataCellStyle="Comma [0]"/>
    <tableColumn id="23" xr3:uid="{959B10E6-24D4-4F0D-ACEE-A91713C822BD}" name="2011" dataDxfId="90" dataCellStyle="Comma [0]"/>
    <tableColumn id="24" xr3:uid="{DF1517AD-6C0C-41A7-BBB7-6670DDA92224}" name="2012" dataDxfId="89" dataCellStyle="Comma [0]"/>
    <tableColumn id="25" xr3:uid="{5C92F39B-BCDD-48CE-A5C9-4E125DD9387C}" name="2013" dataDxfId="88" dataCellStyle="Comma [0]"/>
    <tableColumn id="26" xr3:uid="{8A764039-083D-4556-B144-57DE6D5DE297}" name="2014" dataDxfId="87" dataCellStyle="Comma [0]"/>
    <tableColumn id="27" xr3:uid="{E9FF0B22-487F-49A3-8812-C8BC464BE727}" name="2015" dataDxfId="86" dataCellStyle="Comma [0]"/>
    <tableColumn id="28" xr3:uid="{793C4DEF-D259-4AA8-956B-133245B6F714}" name="2016" dataDxfId="85" dataCellStyle="Comma [0]"/>
    <tableColumn id="29" xr3:uid="{3FFF2043-8FD8-4FD8-8CE7-163FA988B1A0}" name="2017" dataDxfId="84" dataCellStyle="Comma [0]"/>
    <tableColumn id="30" xr3:uid="{26F357E2-8923-4266-91CE-B2D72A2557C9}" name="2018" dataDxfId="83" dataCellStyle="Comma [0]"/>
    <tableColumn id="31" xr3:uid="{E47710ED-1FCE-4435-A118-3722889D1B6A}" name="2019" dataDxfId="82" dataCellStyle="Comma [0]"/>
    <tableColumn id="32" xr3:uid="{09C6F3B4-68D0-4164-9CC5-179EE598CE33}" name="2020" dataDxfId="81" dataCellStyle="Comma [0]"/>
    <tableColumn id="33" xr3:uid="{E84A2E03-71D0-4944-B413-4822C6A22F31}" name="2021" dataDxfId="80" dataCellStyle="Comma [0]"/>
    <tableColumn id="34" xr3:uid="{28CFEAA2-B5B4-48BB-B9CD-2ABA72CC3449}" name="2022" dataDxfId="79" dataCellStyle="Comma [0]"/>
    <tableColumn id="35" xr3:uid="{CC44B60B-E1E4-4E40-B287-D57748AA4F39}" name="2023" dataDxfId="78" dataCellStyle="Comma [0]"/>
    <tableColumn id="36" xr3:uid="{63493B29-BB71-4923-A873-7F0BF749C818}" name="2024" dataDxfId="77" dataCellStyle="Comma [0]"/>
    <tableColumn id="37" xr3:uid="{CA2BAFA3-71F9-4985-B9EF-27126C731C8D}" name="2025" dataDxfId="76" dataCellStyle="Comma [0]"/>
    <tableColumn id="44" xr3:uid="{D19F4747-1B48-4C3B-9494-412CED1F6285}" name="2026" dataDxfId="75" dataCellStyle="Comma [0]"/>
    <tableColumn id="43" xr3:uid="{D44A427F-6307-423D-A879-24A16991491A}" name="2027" dataDxfId="74" dataCellStyle="Comma [0]"/>
    <tableColumn id="42" xr3:uid="{8D62B132-338F-44FE-9861-46D850F09283}" name="2028" dataDxfId="73" dataCellStyle="Comma [0]"/>
    <tableColumn id="38" xr3:uid="{8F5660C4-8792-4F60-BA3D-35FDAEC11B85}" name="No. with age unknown" dataDxfId="72" dataCellStyle="Comma [0]"/>
    <tableColumn id="39" xr3:uid="{EFE988FD-B3B2-4B65-BF8C-338A854DA8F6}" name="Items at end of year (quantity)" dataDxfId="71" dataCellStyle="Output light">
      <calculatedColumnFormula>SUM(G11:AQ11)</calculatedColumnFormula>
    </tableColumn>
    <tableColumn id="40" xr3:uid="{C5867785-6788-4F6A-A8CA-DC255D5A1D74}" name="No. with_x000a_default_x000a_dates" dataDxfId="70" dataCellStyle="Comma [0]"/>
    <tableColumn id="41" xr3:uid="{E68A81DD-BFCE-4163-96CB-99D166216A02}" name="Data accuracy_x000a_(1–4)" dataDxfId="69" dataCellStyle="Data Input"/>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D37ED3E-B5CE-457B-9A43-AF3EC140465E}" name="tb_9c_6_table" displayName="tb_9c_6_table" ref="E40:G47" totalsRowShown="0" headerRowDxfId="68" tableBorderDxfId="67" headerRowCellStyle="Heading3 wrap">
  <autoFilter ref="E40:G47" xr:uid="{3D37ED3E-B5CE-457B-9A43-AF3EC140465E}"/>
  <tableColumns count="3">
    <tableColumn id="1" xr3:uid="{E8A9C8E4-8B7E-470C-B34B-E99DCEB74912}" name="Category of overhead circuit site" dataDxfId="66" dataCellStyle="Data Input"/>
    <tableColumn id="2" xr3:uid="{E84C6C69-C40A-4F50-BFF2-C8E73B513992}" name="Number of overhead circuit sites at high risk from vegetation damage at disclosure year-end" dataDxfId="65" dataCellStyle="Comma [0]"/>
    <tableColumn id="3" xr3:uid="{22AA2A19-2D9E-43DF-B63B-ABFFD99B7F84}" name="Number of overhead circuit sites involving critical assets at disclosure year-end" dataDxfId="64" dataCellStyle="Comma [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703841B-276F-4E06-9456-D016C69EF5AD}" name="tb_9d_1_table" displayName="tb_9d_1_table" ref="F8:H25" totalsRowShown="0" headerRowCellStyle="Data Rows">
  <autoFilter ref="F8:H25" xr:uid="{6703841B-276F-4E06-9456-D016C69EF5AD}"/>
  <tableColumns count="3">
    <tableColumn id="1" xr3:uid="{8C703933-8C35-4F77-A07D-D24D8FA5F695}" name="Location *" dataDxfId="63" dataCellStyle="Data Input"/>
    <tableColumn id="5" xr3:uid="{65A056D1-71D9-47D7-A798-DFA345BB91D5}" name="Average number of ICPs in disclosure year" dataDxfId="62" dataCellStyle="Comma [0]"/>
    <tableColumn id="6" xr3:uid="{0EBDEF74-9170-4C78-A51D-97608C90E461}" name="Line charge revenue ($000)" dataDxfId="61" dataCellStyle="Comma [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804E5AD-889C-457B-837C-AE3B3F548741}" name="tb_9ei_1_table" displayName="tb_9ei_1_table" ref="F10:J16" totalsRowShown="0" headerRowCellStyle="Data Rows" dataCellStyle="Data Rows">
  <autoFilter ref="F10:J16" xr:uid="{5804E5AD-889C-457B-837C-AE3B3F548741}">
    <filterColumn colId="0" hiddenButton="1"/>
    <filterColumn colId="1" hiddenButton="1"/>
    <filterColumn colId="2" hiddenButton="1"/>
    <filterColumn colId="3" hiddenButton="1"/>
    <filterColumn colId="4" hiddenButton="1"/>
  </autoFilter>
  <tableColumns count="5">
    <tableColumn id="1" xr3:uid="{D5E07D80-3B0E-49E2-8147-E57520CD7D3C}" name="Consumer types defined by EDB*" dataDxfId="60" dataCellStyle="Data Input"/>
    <tableColumn id="2" xr3:uid="{BF05703D-3D8D-449C-93F9-BC3F01640DE8}" name=" " dataCellStyle="Data Rows"/>
    <tableColumn id="3" xr3:uid="{FB7A6624-163A-4744-8C69-C77B60C960C7}" name="  " dataCellStyle="Data Rows"/>
    <tableColumn id="4" xr3:uid="{80F7D643-D084-4137-A36D-B0C59A5BE8D7}" name="   " dataCellStyle="Data Rows"/>
    <tableColumn id="5" xr3:uid="{106D52ED-20DC-4DB8-8F28-0AF990E5248B}" name="Number of connections (ICPs)" dataDxfId="59" dataCellStyle="Comma [0]"/>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39D8273-BBBA-4A9C-9412-9313983D7872}" name="tb_9ei_2_table" displayName="tb_9ei_2_table" ref="F20:J26" totalsRowShown="0" headerRowCellStyle="Data Rows" dataCellStyle="Data Rows">
  <autoFilter ref="F20:J26" xr:uid="{E39D8273-BBBA-4A9C-9412-9313983D7872}">
    <filterColumn colId="0" hiddenButton="1"/>
    <filterColumn colId="1" hiddenButton="1"/>
    <filterColumn colId="2" hiddenButton="1"/>
    <filterColumn colId="3" hiddenButton="1"/>
    <filterColumn colId="4" hiddenButton="1"/>
  </autoFilter>
  <tableColumns count="5">
    <tableColumn id="1" xr3:uid="{9B63357D-9607-45FC-A232-5E9A53DA5FC8}" name="Consumer types defined by EDB*" dataDxfId="58" dataCellStyle="Data Input"/>
    <tableColumn id="2" xr3:uid="{46D66255-023D-4C6A-8609-01079B1CCBB4}" name=" " dataCellStyle="Data Rows"/>
    <tableColumn id="3" xr3:uid="{0E1D651A-6AEC-40C2-B968-162825C02951}" name="  " dataCellStyle="Data Rows"/>
    <tableColumn id="4" xr3:uid="{D715B153-02E1-4713-8D22-F56D3A0A0C48}" name="   " dataCellStyle="Data Rows"/>
    <tableColumn id="5" xr3:uid="{2D784A62-78F0-415F-A8EA-CE4F25DEE2BD}" name="Number of decommissionings" dataDxfId="57" dataCellStyle="Comma [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82AED7-4539-41CC-B3E8-408BAAF6CF1B}" name="tb_10vi_2_table" displayName="tb_10vi_2_table" ref="E19:L23" totalsRowShown="0" headerRowDxfId="56" dataDxfId="55" headerRowCellStyle="Heading3 wrap low" dataCellStyle="Text">
  <autoFilter ref="E19:L23" xr:uid="{AB82AED7-4539-41CC-B3E8-408BAAF6CF1B}"/>
  <tableColumns count="8">
    <tableColumn id="9" xr3:uid="{BB9DDB18-9F77-4EF7-A001-62B749942973}" name="Rank" dataDxfId="54" dataCellStyle="Data Input"/>
    <tableColumn id="1" xr3:uid="{3C3457AF-C649-48AF-BEAA-294BEFED7109}" name="Feeder name" dataDxfId="53" dataCellStyle="Data Input"/>
    <tableColumn id="2" xr3:uid="{D47B51B2-DD24-4F1F-ABAC-0505DDC36B42}" name="Unplanned SAIFI values" dataDxfId="52" dataCellStyle="Data Input"/>
    <tableColumn id="3" xr3:uid="{2A66527A-1099-4075-90BA-40D19FE5E5B5}" name="Number of Unplanned Interruptions" dataDxfId="51" dataCellStyle="Data Input"/>
    <tableColumn id="4" xr3:uid="{746338F2-0C15-44C4-82C7-8E8CBFB1B180}" name="Most Common Cause of Unplanned Interruptions" dataDxfId="50" dataCellStyle="Data Input"/>
    <tableColumn id="5" xr3:uid="{2D518486-DD7F-4ECA-A7DF-4EF460AE716B}" name="Circuit Length of Feeder" dataDxfId="49" dataCellStyle="Data Input"/>
    <tableColumn id="6" xr3:uid="{0CDC50E1-3258-4FA2-AACA-0EAFA4C6F9FF}" name="Number of ICPs" dataDxfId="48" dataCellStyle="Data Input"/>
    <tableColumn id="7" xr3:uid="{5D2004A5-18AE-47A2-906B-2BE5C6C4446C}" name="% of Feeder Overhead (optional)" dataDxfId="47" dataCellStyle="Comma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3C30A3-7708-427C-86B1-CABA6E47616B}" name="tb_10vi_1_table" displayName="tb_10vi_1_table" ref="E11:L15" totalsRowShown="0" headerRowDxfId="46" dataDxfId="45" headerRowCellStyle="Heading3 wrap low" dataCellStyle="Text">
  <autoFilter ref="E11:L15" xr:uid="{BA3C30A3-7708-427C-86B1-CABA6E47616B}"/>
  <tableColumns count="8">
    <tableColumn id="9" xr3:uid="{AA99513F-BF7D-47AD-8A0A-96F39E308237}" name="Rank" dataDxfId="44" dataCellStyle="Data Input"/>
    <tableColumn id="1" xr3:uid="{8BE26055-56A6-42EA-894B-0FD4C7EC51FA}" name="Feeder name" dataDxfId="43" dataCellStyle="Data Input"/>
    <tableColumn id="2" xr3:uid="{1C668B1D-3FB8-4269-8973-650F5240B9DC}" name="Unplanned SAIDI values" dataDxfId="42" dataCellStyle="Data Input"/>
    <tableColumn id="3" xr3:uid="{4280237B-40AC-4A92-9A26-E2B1945A46EC}" name="Number of Unplanned Interruptions" dataDxfId="41" dataCellStyle="Data Input"/>
    <tableColumn id="4" xr3:uid="{2143683F-47A2-43E4-87B2-34044B89ED9E}" name="Most Common Cause of Unplanned Interruptions" dataDxfId="40" dataCellStyle="Data Input"/>
    <tableColumn id="5" xr3:uid="{41DED09F-11EC-4B63-8765-B9EE0D08522D}" name="Circuit Length of Feeder" dataDxfId="39" dataCellStyle="Data Input"/>
    <tableColumn id="6" xr3:uid="{DAEDA79D-3AA1-403F-97A7-18BE98E71642}" name="Number of ICPs" dataDxfId="38" dataCellStyle="Data Input"/>
    <tableColumn id="7" xr3:uid="{82A28251-9AC2-4C28-A56D-DC9D460588AF}" name="% of Feeder Overhead (optional)" dataDxfId="37" dataCellStyle="Comma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519292-2566-46E9-A395-C5E156AFE4F5}" name="tb_3a_1_table" displayName="tb_3a_1_table" ref="A6:K7" totalsRowShown="0" headerRowDxfId="161" dataDxfId="160">
  <autoFilter ref="A6:K7" xr:uid="{10519292-2566-46E9-A395-C5E156AFE4F5}"/>
  <tableColumns count="11">
    <tableColumn id="1" xr3:uid="{CA86B625-BD26-4069-8EBA-91858D536031}" name="Section" dataDxfId="159"/>
    <tableColumn id="2" xr3:uid="{4C9AF2C0-9047-41C6-A10A-B61E725CD46E}" name="Row" dataDxfId="158"/>
    <tableColumn id="16" xr3:uid="{0273C1A3-3C55-4691-BE4C-1EABDF572FE8}" name="Context" dataDxfId="157"/>
    <tableColumn id="3" xr3:uid="{68ADCC02-BE49-4FBF-BBA1-EC9574211AF8}" name="Category1" dataDxfId="156"/>
    <tableColumn id="4" xr3:uid="{B0048C4D-13F2-4761-AC02-22243AFF7A23}" name="Category2" dataDxfId="155"/>
    <tableColumn id="6" xr3:uid="{24D93928-3979-46D9-A308-CE9CF474EEEB}" name="RY1" dataDxfId="154">
      <calculatedColumnFormula>#REF!</calculatedColumnFormula>
    </tableColumn>
    <tableColumn id="7" xr3:uid="{3D64295A-B5C3-49D3-8107-70CEB053761F}" name="RY2" dataDxfId="153">
      <calculatedColumnFormula>#REF!+F6</calculatedColumnFormula>
    </tableColumn>
    <tableColumn id="8" xr3:uid="{5850026E-6A60-44ED-A611-D53808EF1AC9}" name="RY3" dataDxfId="152">
      <calculatedColumnFormula>#REF!+F6+G6</calculatedColumnFormula>
    </tableColumn>
    <tableColumn id="9" xr3:uid="{2684C1D4-1542-4769-A761-4B223848F9D2}" name="RY4" dataDxfId="151">
      <calculatedColumnFormula>#REF!+F6+G6+H6</calculatedColumnFormula>
    </tableColumn>
    <tableColumn id="10" xr3:uid="{B24B6ED9-DA63-4155-8AD5-B384F05B63C3}" name="RY5" dataDxfId="150">
      <calculatedColumnFormula>#REF!+F6+G6+H6+I6</calculatedColumnFormula>
    </tableColumn>
    <tableColumn id="15" xr3:uid="{B7D3FDD2-9677-4422-B990-4BCFAF892B7D}" name="Total over / (under) spend" dataDxfId="149" dataCellStyle="Blank"/>
  </tableColumns>
  <tableStyleInfo name="cc_TableStyl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9A47B-320B-48FE-8B86-D5F21C8B1EDB}" name="tb_10vi_3_table" displayName="tb_10vi_3_table" ref="E27:L31" totalsRowShown="0" headerRowDxfId="36" dataDxfId="35" headerRowCellStyle="Heading3 wrap low" dataCellStyle="Text">
  <autoFilter ref="E27:L31" xr:uid="{C609A47B-320B-48FE-8B86-D5F21C8B1EDB}"/>
  <tableColumns count="8">
    <tableColumn id="9" xr3:uid="{2A71ABCD-DE4D-459C-BEAB-A4EA62F51E37}" name="Rank" dataDxfId="34" dataCellStyle="Data Input"/>
    <tableColumn id="1" xr3:uid="{4E0522BA-73A3-440F-B958-02D6B4E4B8A5}" name="Feeder name" dataDxfId="33" dataCellStyle="Data Input"/>
    <tableColumn id="2" xr3:uid="{E9920DCF-63CA-4019-AC5C-BF48C3739933}" name="Customer Impact Ratio" dataDxfId="32" dataCellStyle="Data Input"/>
    <tableColumn id="3" xr3:uid="{A3114E4B-40E3-40FA-9E04-1CCBA666C122}" name="Number of Unplanned Interruptions" dataDxfId="31" dataCellStyle="Data Input"/>
    <tableColumn id="4" xr3:uid="{9E9FEF55-026F-4337-91CA-75144E6088AC}" name="Most Common Cause of Unplanned Interruptions" dataDxfId="30" dataCellStyle="Data Input"/>
    <tableColumn id="5" xr3:uid="{ABC8D38B-36A1-476E-81C5-D537B9B7D2AD}" name="Circuit Length of Feeder" dataDxfId="29" dataCellStyle="Data Input"/>
    <tableColumn id="6" xr3:uid="{26EA0BAB-5569-4086-B6E2-2C757B64EEA6}" name="Number of ICPs" dataDxfId="28" dataCellStyle="Data Input"/>
    <tableColumn id="7" xr3:uid="{57CEB0AC-F7C9-4995-9171-0C72B47C18B9}" name="% of Feeder Overhead (optional)" dataDxfId="27" dataCellStyle="Comma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F23AE9-B143-41C6-B892-4EB8E25B7D24}" name="tb_5biii_1_table" displayName="tb_5biii_1_table" ref="F38:J54" totalsRowShown="0">
  <autoFilter ref="F38:J54" xr:uid="{DDF23AE9-B143-41C6-B892-4EB8E25B7D24}">
    <filterColumn colId="0" hiddenButton="1"/>
    <filterColumn colId="1" hiddenButton="1"/>
    <filterColumn colId="2" hiddenButton="1"/>
    <filterColumn colId="3" hiddenButton="1"/>
    <filterColumn colId="4" hiddenButton="1"/>
  </autoFilter>
  <tableColumns count="5">
    <tableColumn id="1" xr3:uid="{30BACE99-F1F7-450A-A6FE-34743C1522B2}" name="Name of related party " dataDxfId="148" dataCellStyle="Data Input 2 2"/>
    <tableColumn id="2" xr3:uid="{EE8BD0E7-7320-490B-B38F-FFD067125D1F}" name="Nature of opex or capex service provided" dataDxfId="147" dataCellStyle="Comma [0]"/>
    <tableColumn id="5" xr3:uid="{E7504122-25E1-4D91-9CE5-19CB5AFE958F}" name=" " dataDxfId="146" dataCellStyle="Comma [0]"/>
    <tableColumn id="6" xr3:uid="{9A46914C-8DB4-4E56-BA89-848D1AB49C32}" name="  " dataDxfId="145" dataCellStyle="Data Rows"/>
    <tableColumn id="7" xr3:uid="{52E764D0-3DF6-4D70-8C4D-64BA137867CC}" name="Total value of transactions_x000a_($000)" dataDxfId="144" dataCellStyle="Comma [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52C1F64-F2F1-496E-82EF-8B8FE58E8BBB}" name="tb_5ci_1_table" displayName="tb_5ci_1_table" ref="F10:N16" totalsRowShown="0" headerRowDxfId="143" dataDxfId="142" headerRowCellStyle="Data Rows" dataCellStyle="Comma [0]">
  <autoFilter ref="F10:N16" xr:uid="{252C1F64-F2F1-496E-82EF-8B8FE58E8BBB}"/>
  <tableColumns count="9">
    <tableColumn id="1" xr3:uid="{4F39807D-EF8C-4468-B416-3B0C22771AF2}" name="Issuing party" dataDxfId="141" dataCellStyle="Data Input"/>
    <tableColumn id="2" xr3:uid="{60EA8075-7F97-4187-A64F-D0B538036FE6}" name="Issue date" dataDxfId="140" dataCellStyle="Date"/>
    <tableColumn id="3" xr3:uid="{B384E665-C6EC-4AC7-AD78-4C62454B8780}" name="Pricing date" dataDxfId="139" dataCellStyle="Date"/>
    <tableColumn id="4" xr3:uid="{B28AE907-0D70-40A6-8ACB-B4FBB0DE6C47}" name="Original tenor (in years)" dataDxfId="138" dataCellStyle="Comma [1]"/>
    <tableColumn id="5" xr3:uid="{09C30092-68B5-4A0D-9E28-D65F6C37209B}" name="Coupon rate (%)" dataDxfId="137" dataCellStyle="Percent [2]"/>
    <tableColumn id="6" xr3:uid="{8B5E5771-1942-4FDC-8119-324A7EF02D87}" name="Book value at issue date (NZD)" dataDxfId="136" dataCellStyle="Comma [0]"/>
    <tableColumn id="7" xr3:uid="{992B6EF9-2855-4DD7-806F-4837CC5D3A67}" name="Book value at date of financial statements (NZD)" dataDxfId="135" dataCellStyle="Comma [0]"/>
    <tableColumn id="8" xr3:uid="{501BC9EF-3C14-4D31-9916-6EE8587557C5}" name="Term Credit Spread Difference" dataDxfId="134" dataCellStyle="Comma [0]"/>
    <tableColumn id="9" xr3:uid="{EBCF7F9F-9CC8-48F7-ACB0-28F7314556A0}" name="Debt issue cost readjustment " dataDxfId="133" dataCellStyle="Comma [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B95A182-6179-4734-ADF7-C4BFF47970D8}" name="tb_6aiii_1_table" displayName="tb_6aiii_1_table" ref="G31:J36" totalsRowShown="0">
  <autoFilter ref="G31:J36" xr:uid="{4B95A182-6179-4734-ADF7-C4BFF47970D8}">
    <filterColumn colId="0" hiddenButton="1"/>
    <filterColumn colId="1" hiddenButton="1"/>
    <filterColumn colId="2" hiddenButton="1"/>
    <filterColumn colId="3" hiddenButton="1"/>
  </autoFilter>
  <tableColumns count="4">
    <tableColumn id="1" xr3:uid="{381128B8-A2F6-4129-BFAD-8E143F8096A1}" name="Consumer types defined by EDB*" dataDxfId="132" dataCellStyle="Data Input"/>
    <tableColumn id="2" xr3:uid="{F8C8ACD8-96F0-4E42-BAF3-956CBD306C6B}" name=" " dataDxfId="131" dataCellStyle="Text"/>
    <tableColumn id="3" xr3:uid="{171F9825-B1D7-4924-B855-291732AE42F8}" name="  " dataDxfId="130" dataCellStyle="Text"/>
    <tableColumn id="4" xr3:uid="{4170CB42-EC9F-408E-918D-7749E6509540}" name="($000)" dataDxfId="129" dataCellStyle="Comma [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69D760-75DE-4E1F-A685-186596F1E203}" name="tb_6av_1_table" displayName="tb_6av_1_table" ref="G57:J62" totalsRowShown="0">
  <autoFilter ref="G57:J62" xr:uid="{8369D760-75DE-4E1F-A685-186596F1E203}">
    <filterColumn colId="0" hiddenButton="1"/>
    <filterColumn colId="1" hiddenButton="1"/>
    <filterColumn colId="2" hiddenButton="1"/>
    <filterColumn colId="3" hiddenButton="1"/>
  </autoFilter>
  <tableColumns count="4">
    <tableColumn id="1" xr3:uid="{6D8D7FEA-3790-439B-9AC1-77AE5C4B9007}" name="Project or programme*" dataDxfId="128" dataCellStyle="Data Input"/>
    <tableColumn id="2" xr3:uid="{94886478-C7A4-4FAB-998A-9DE18E88C2B1}" name=" " dataCellStyle="Data Rows"/>
    <tableColumn id="3" xr3:uid="{06748D85-28B4-4EB5-B1C8-FD50958000F4}" name="  " dataCellStyle="Data Rows"/>
    <tableColumn id="4" xr3:uid="{777D8412-2D6B-4591-BBBE-EF5468445827}" name="($000)" dataDxfId="127" dataCellStyle="Comma [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16196BA-8A90-4F54-A073-144B6149C555}" name="tb_6avi_1_table" displayName="tb_6avi_1_table" ref="G70:J75" totalsRowShown="0">
  <autoFilter ref="G70:J75" xr:uid="{316196BA-8A90-4F54-A073-144B6149C555}">
    <filterColumn colId="0" hiddenButton="1"/>
    <filterColumn colId="1" hiddenButton="1"/>
    <filterColumn colId="2" hiddenButton="1"/>
    <filterColumn colId="3" hiddenButton="1"/>
  </autoFilter>
  <tableColumns count="4">
    <tableColumn id="1" xr3:uid="{590F26FC-05EE-405D-B7A0-8CEC1EB7BB29}" name="Project or programme*" dataDxfId="126" dataCellStyle="Data Input"/>
    <tableColumn id="2" xr3:uid="{418FECDE-EEDD-4E3A-90D3-8DE7CD3FAB48}" name=" " dataCellStyle="Data Rows"/>
    <tableColumn id="3" xr3:uid="{2D2A2AEF-01B1-49E5-914A-FEFEB04DDDAB}" name="  " dataCellStyle="Data Rows"/>
    <tableColumn id="4" xr3:uid="{069FB526-77D3-4C91-BCD2-BDCA7450A133}" name="($000)" dataDxfId="125" dataCellStyle="Comma [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1EA3D27-F110-4789-ABB3-2D5C2F2EFED6}" name="tb_6avii_1_table" displayName="tb_6avii_1_table" ref="G82:J87" totalsRowShown="0">
  <autoFilter ref="G82:J87" xr:uid="{01EA3D27-F110-4789-ABB3-2D5C2F2EFED6}">
    <filterColumn colId="0" hiddenButton="1"/>
    <filterColumn colId="1" hiddenButton="1"/>
    <filterColumn colId="2" hiddenButton="1"/>
    <filterColumn colId="3" hiddenButton="1"/>
  </autoFilter>
  <tableColumns count="4">
    <tableColumn id="1" xr3:uid="{3091A3C0-3186-4CFE-B37F-E01DE202BC95}" name="Project or programme*" dataDxfId="124" dataCellStyle="Data Input"/>
    <tableColumn id="2" xr3:uid="{93AB6C9D-662B-40F6-91A8-17E7167373FB}" name=" " dataCellStyle="Data Rows"/>
    <tableColumn id="3" xr3:uid="{D90623D4-19C9-4085-95E0-2C9ABCBC6B0D}" name="  " dataCellStyle="Data Rows"/>
    <tableColumn id="4" xr3:uid="{A6B63211-EC07-4B5C-A398-3C4D59D4942C}" name="($000)" dataDxfId="123" dataCellStyle="Comma [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A9E9815-9481-4B96-A52E-1CCD24E662B0}" name="tb_6aviii_1_table" displayName="tb_6aviii_1_table" ref="G94:J99" totalsRowShown="0">
  <autoFilter ref="G94:J99" xr:uid="{4A9E9815-9481-4B96-A52E-1CCD24E662B0}">
    <filterColumn colId="0" hiddenButton="1"/>
    <filterColumn colId="1" hiddenButton="1"/>
    <filterColumn colId="2" hiddenButton="1"/>
    <filterColumn colId="3" hiddenButton="1"/>
  </autoFilter>
  <tableColumns count="4">
    <tableColumn id="1" xr3:uid="{5E101530-9F97-4D9E-A399-3965D10CCC31}" name="Project or programme*" dataDxfId="122" dataCellStyle="Data Input"/>
    <tableColumn id="2" xr3:uid="{96233CCC-9C80-4619-B013-F74BB346A91C}" name=" " dataCellStyle="Data Rows"/>
    <tableColumn id="3" xr3:uid="{E76410C3-E247-4C64-A71D-1981E2CAC8A7}" name="  " dataCellStyle="Data Rows"/>
    <tableColumn id="4" xr3:uid="{D948D637-D0ED-46E7-A60F-D8B95A885FBF}" name="($000)" dataDxfId="121" dataCellStyle="Comma [0]"/>
  </tableColumns>
  <tableStyleInfo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1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24.bin"/><Relationship Id="rId4"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6387A-0761-4671-A34F-6A06BD6FC91C}">
  <sheetPr codeName="Sheet1">
    <tabColor indexed="10"/>
    <pageSetUpPr fitToPage="1"/>
  </sheetPr>
  <dimension ref="A1:L17"/>
  <sheetViews>
    <sheetView showGridLines="0" tabSelected="1" view="pageBreakPreview" zoomScale="85" zoomScaleNormal="100" zoomScaleSheetLayoutView="85" workbookViewId="0"/>
  </sheetViews>
  <sheetFormatPr defaultColWidth="9" defaultRowHeight="13.8" x14ac:dyDescent="0.3"/>
  <cols>
    <col min="1" max="1" width="26.5546875" customWidth="1"/>
    <col min="2" max="2" width="43" customWidth="1"/>
    <col min="3" max="3" width="32.6640625" customWidth="1"/>
    <col min="4" max="4" width="32.33203125" customWidth="1"/>
    <col min="14" max="14" width="9" customWidth="1"/>
  </cols>
  <sheetData>
    <row r="1" spans="1:12" x14ac:dyDescent="0.3">
      <c r="A1" s="285"/>
      <c r="B1" s="286"/>
      <c r="C1" s="286"/>
      <c r="D1" s="287"/>
    </row>
    <row r="2" spans="1:12" ht="236.25" customHeight="1" x14ac:dyDescent="0.3">
      <c r="A2" s="294"/>
      <c r="B2" s="292"/>
      <c r="C2" s="292"/>
      <c r="D2" s="378"/>
    </row>
    <row r="3" spans="1:12" ht="23.4" x14ac:dyDescent="0.45">
      <c r="A3" s="418"/>
      <c r="B3" s="474" t="s">
        <v>1</v>
      </c>
      <c r="C3" s="428"/>
      <c r="D3" s="429"/>
    </row>
    <row r="4" spans="1:12" ht="27.75" customHeight="1" x14ac:dyDescent="0.3">
      <c r="A4" s="430" t="s">
        <v>0</v>
      </c>
      <c r="B4" s="475" t="s">
        <v>2</v>
      </c>
      <c r="C4" s="431"/>
      <c r="D4" s="427"/>
    </row>
    <row r="5" spans="1:12" ht="27.75" customHeight="1" x14ac:dyDescent="0.45">
      <c r="A5" s="418" t="s">
        <v>3</v>
      </c>
      <c r="B5" s="379"/>
      <c r="C5" s="379"/>
      <c r="D5" s="380"/>
      <c r="E5" s="164"/>
      <c r="F5" s="164"/>
      <c r="G5" s="164"/>
      <c r="H5" s="164"/>
      <c r="I5" s="164"/>
      <c r="J5" s="164"/>
      <c r="K5" s="164"/>
      <c r="L5" s="164"/>
    </row>
    <row r="6" spans="1:12" ht="23.4" x14ac:dyDescent="0.45">
      <c r="A6" s="418" t="s">
        <v>4</v>
      </c>
      <c r="B6" s="379"/>
      <c r="C6" s="379"/>
      <c r="D6" s="380"/>
      <c r="E6" s="164"/>
      <c r="F6" s="164"/>
      <c r="G6" s="164"/>
      <c r="H6" s="164"/>
      <c r="I6" s="164"/>
      <c r="J6" s="164"/>
      <c r="K6" s="164"/>
      <c r="L6" s="164"/>
    </row>
    <row r="7" spans="1:12" ht="60" customHeight="1" x14ac:dyDescent="0.3">
      <c r="A7" s="288"/>
      <c r="B7" s="379"/>
      <c r="C7" s="379"/>
      <c r="D7" s="380"/>
      <c r="E7" s="164"/>
      <c r="F7" s="417"/>
      <c r="G7" s="417"/>
      <c r="H7" s="417"/>
      <c r="I7" s="417"/>
      <c r="J7" s="417"/>
      <c r="K7" s="417"/>
      <c r="L7" s="164"/>
    </row>
    <row r="8" spans="1:12" ht="15" customHeight="1" x14ac:dyDescent="0.3">
      <c r="A8" s="294"/>
      <c r="B8" s="289" t="s">
        <v>5</v>
      </c>
      <c r="C8" s="471"/>
      <c r="D8" s="378"/>
      <c r="E8" s="164"/>
      <c r="F8" s="417"/>
      <c r="G8" s="417"/>
      <c r="H8" s="417"/>
      <c r="I8" s="417"/>
      <c r="J8" s="417"/>
      <c r="K8" s="417"/>
      <c r="L8" s="164"/>
    </row>
    <row r="9" spans="1:12" ht="3" customHeight="1" x14ac:dyDescent="0.3">
      <c r="A9" s="294"/>
      <c r="B9" s="292"/>
      <c r="C9" s="292"/>
      <c r="D9" s="378"/>
      <c r="E9" s="164"/>
      <c r="F9" s="417"/>
      <c r="G9" s="417"/>
      <c r="H9" s="417"/>
      <c r="I9" s="417"/>
      <c r="J9" s="417"/>
      <c r="K9" s="417"/>
      <c r="L9" s="164"/>
    </row>
    <row r="10" spans="1:12" ht="15" customHeight="1" x14ac:dyDescent="0.3">
      <c r="A10" s="294"/>
      <c r="B10" s="289" t="s">
        <v>6</v>
      </c>
      <c r="C10" s="472"/>
      <c r="D10" s="378"/>
      <c r="E10" s="164"/>
      <c r="F10" s="417"/>
      <c r="G10" s="417"/>
      <c r="H10" s="417"/>
      <c r="I10" s="417"/>
      <c r="J10" s="417"/>
      <c r="K10" s="417"/>
      <c r="L10" s="164"/>
    </row>
    <row r="11" spans="1:12" ht="3" customHeight="1" x14ac:dyDescent="0.3">
      <c r="A11" s="294"/>
      <c r="B11" s="292"/>
      <c r="C11" s="292"/>
      <c r="D11" s="378"/>
      <c r="E11" s="164"/>
      <c r="F11" s="417"/>
      <c r="G11" s="417"/>
      <c r="H11" s="417"/>
      <c r="I11" s="417"/>
      <c r="J11" s="417"/>
      <c r="K11" s="417"/>
      <c r="L11" s="164"/>
    </row>
    <row r="12" spans="1:12" ht="15" customHeight="1" x14ac:dyDescent="0.3">
      <c r="A12" s="294"/>
      <c r="B12" s="289" t="s">
        <v>7</v>
      </c>
      <c r="C12" s="472"/>
      <c r="D12" s="378"/>
      <c r="E12" s="164"/>
      <c r="F12" s="417"/>
      <c r="G12" s="417"/>
      <c r="H12" s="417"/>
      <c r="I12" s="417"/>
      <c r="J12" s="417"/>
      <c r="K12" s="417"/>
      <c r="L12" s="164"/>
    </row>
    <row r="13" spans="1:12" x14ac:dyDescent="0.3">
      <c r="A13" s="294"/>
      <c r="B13" s="164"/>
      <c r="C13" s="164"/>
      <c r="D13" s="378"/>
      <c r="E13" s="164"/>
      <c r="F13" s="417"/>
      <c r="G13" s="417"/>
      <c r="H13" s="417"/>
      <c r="I13" s="417"/>
      <c r="J13" s="417"/>
      <c r="K13" s="417"/>
      <c r="L13" s="164"/>
    </row>
    <row r="14" spans="1:12" ht="15" customHeight="1" x14ac:dyDescent="0.3">
      <c r="A14" s="294"/>
      <c r="B14" s="164"/>
      <c r="C14" s="164"/>
      <c r="D14" s="380"/>
      <c r="F14" s="416"/>
      <c r="G14" s="416"/>
      <c r="H14" s="416"/>
      <c r="I14" s="416"/>
      <c r="J14" s="416"/>
      <c r="K14" s="416"/>
    </row>
    <row r="15" spans="1:12" ht="15" customHeight="1" x14ac:dyDescent="0.3">
      <c r="A15" s="290" t="s">
        <v>8</v>
      </c>
      <c r="B15" s="291"/>
      <c r="C15" s="379"/>
      <c r="D15" s="380"/>
      <c r="F15" s="416"/>
      <c r="G15" s="416"/>
      <c r="H15" s="416"/>
      <c r="I15" s="416"/>
      <c r="J15" s="416"/>
      <c r="K15" s="416"/>
    </row>
    <row r="16" spans="1:12" ht="15" customHeight="1" x14ac:dyDescent="0.3">
      <c r="A16" s="626" t="s">
        <v>1104</v>
      </c>
      <c r="B16" s="614"/>
      <c r="C16" s="615"/>
      <c r="D16" s="380"/>
      <c r="F16" s="416"/>
      <c r="G16" s="416"/>
      <c r="H16" s="416"/>
      <c r="I16" s="416"/>
      <c r="J16" s="416"/>
      <c r="K16" s="416"/>
    </row>
    <row r="17" spans="1:4" ht="40.200000000000003" customHeight="1" x14ac:dyDescent="0.3">
      <c r="A17" s="381"/>
      <c r="B17" s="382"/>
      <c r="C17" s="382"/>
      <c r="D17" s="383"/>
    </row>
  </sheetData>
  <sheetProtection formatRows="0" insertRows="0"/>
  <dataValidations count="2">
    <dataValidation type="date" operator="greaterThan" allowBlank="1" showInputMessage="1" showErrorMessage="1" errorTitle="Date entry" error="Dates after 1 January 2011 accepted" promptTitle="Date entry" prompt=" " sqref="C10 C12" xr:uid="{9E933039-11DA-4A5D-9AF6-8E9AEDF83578}">
      <formula1>40544</formula1>
    </dataValidation>
    <dataValidation allowBlank="1" showInputMessage="1" promptTitle="Name of regulated entity" prompt=" " sqref="C8" xr:uid="{E8C62A9F-6D8F-4936-B42B-3E090C88CBFF}"/>
  </dataValidations>
  <pageMargins left="0.70866141732283472" right="0.70866141732283472" top="0.74803149606299213" bottom="0.74803149606299213" header="0.31496062992125989" footer="0.31496062992125989"/>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A21-0F6C-4E52-8FB3-3C0DB5985644}">
  <sheetPr codeName="Sheet4">
    <tabColor theme="6" tint="-9.9978637043366805E-2"/>
  </sheetPr>
  <dimension ref="A1:N80"/>
  <sheetViews>
    <sheetView showGridLines="0" view="pageBreakPreview" topLeftCell="A10" zoomScaleNormal="100" zoomScaleSheetLayoutView="100" workbookViewId="0">
      <selection activeCell="I1" sqref="I1"/>
    </sheetView>
  </sheetViews>
  <sheetFormatPr defaultRowHeight="13.8" x14ac:dyDescent="0.3"/>
  <cols>
    <col min="1" max="1" width="3.6640625" customWidth="1"/>
    <col min="2" max="2" width="2.88671875" customWidth="1"/>
    <col min="3" max="3" width="6" customWidth="1"/>
    <col min="4" max="5" width="2.33203125" customWidth="1"/>
    <col min="6" max="6" width="39.44140625" customWidth="1"/>
    <col min="7" max="7" width="54.21875" customWidth="1"/>
    <col min="8" max="8" width="4.21875" customWidth="1"/>
    <col min="9" max="10" width="16" customWidth="1"/>
    <col min="11" max="11" width="15.88671875" customWidth="1"/>
    <col min="12" max="12" width="11.33203125" customWidth="1"/>
    <col min="13" max="13" width="41.33203125" customWidth="1"/>
  </cols>
  <sheetData>
    <row r="1" spans="1:13" ht="15" customHeight="1" x14ac:dyDescent="0.3">
      <c r="A1" s="377"/>
      <c r="B1" s="376"/>
      <c r="C1" s="376"/>
      <c r="D1" s="376"/>
      <c r="E1" s="376"/>
      <c r="F1" s="376"/>
      <c r="G1" s="376"/>
      <c r="H1" s="376"/>
      <c r="I1" s="376"/>
      <c r="J1" s="376"/>
      <c r="K1" s="375"/>
    </row>
    <row r="2" spans="1:13" ht="18" customHeight="1" x14ac:dyDescent="0.35">
      <c r="A2" s="373"/>
      <c r="B2" s="368"/>
      <c r="C2" s="368"/>
      <c r="D2" s="368"/>
      <c r="E2" s="368"/>
      <c r="F2" s="368"/>
      <c r="G2" s="60" t="s">
        <v>5</v>
      </c>
      <c r="H2" s="653" t="str">
        <f>IF(NOT(ISBLANK(CoverSheet!$C$8)),CoverSheet!$C$8,"")</f>
        <v/>
      </c>
      <c r="I2" s="654"/>
      <c r="J2" s="655"/>
      <c r="K2" s="374"/>
    </row>
    <row r="3" spans="1:13" ht="18" customHeight="1" x14ac:dyDescent="0.3">
      <c r="A3" s="373"/>
      <c r="B3" s="368"/>
      <c r="C3" s="368"/>
      <c r="D3" s="368"/>
      <c r="E3" s="368"/>
      <c r="F3" s="368"/>
      <c r="G3" s="60" t="s">
        <v>72</v>
      </c>
      <c r="H3" s="637" t="str">
        <f>IF(ISNUMBER(#REF!),#REF!,"")</f>
        <v/>
      </c>
      <c r="I3" s="638"/>
      <c r="J3" s="639"/>
      <c r="K3" s="372"/>
    </row>
    <row r="4" spans="1:13" ht="20.25" customHeight="1" x14ac:dyDescent="0.4">
      <c r="A4" s="144" t="s">
        <v>473</v>
      </c>
      <c r="B4" s="368"/>
      <c r="C4" s="368"/>
      <c r="D4" s="368"/>
      <c r="E4" s="368"/>
      <c r="F4" s="368"/>
      <c r="G4" s="368"/>
      <c r="H4" s="371"/>
      <c r="I4" s="368"/>
      <c r="J4" s="368"/>
      <c r="K4" s="367"/>
    </row>
    <row r="5" spans="1:13" ht="39.75" customHeight="1" x14ac:dyDescent="0.3">
      <c r="A5" s="635" t="s">
        <v>474</v>
      </c>
      <c r="B5" s="636"/>
      <c r="C5" s="636"/>
      <c r="D5" s="636"/>
      <c r="E5" s="636"/>
      <c r="F5" s="636"/>
      <c r="G5" s="636"/>
      <c r="H5" s="636"/>
      <c r="I5" s="636"/>
      <c r="J5" s="636"/>
      <c r="K5" s="61"/>
      <c r="L5" s="11"/>
    </row>
    <row r="6" spans="1:13" ht="15" customHeight="1" x14ac:dyDescent="0.3">
      <c r="A6" s="55" t="s">
        <v>75</v>
      </c>
      <c r="B6" s="371"/>
      <c r="C6" s="370"/>
      <c r="D6" s="369"/>
      <c r="E6" s="369"/>
      <c r="F6" s="369"/>
      <c r="G6" s="369"/>
      <c r="H6" s="368"/>
      <c r="I6" s="368"/>
      <c r="J6" s="368"/>
      <c r="K6" s="367"/>
    </row>
    <row r="7" spans="1:13" ht="30" customHeight="1" x14ac:dyDescent="0.35">
      <c r="A7" s="72">
        <v>7</v>
      </c>
      <c r="B7" s="41"/>
      <c r="C7" s="85" t="s">
        <v>475</v>
      </c>
      <c r="D7" s="71"/>
      <c r="E7" s="71"/>
      <c r="F7" s="71"/>
      <c r="G7" s="71"/>
      <c r="H7" s="71"/>
      <c r="I7" s="106" t="s">
        <v>108</v>
      </c>
      <c r="J7" s="366" t="s">
        <v>108</v>
      </c>
      <c r="K7" s="12"/>
    </row>
    <row r="8" spans="1:13" ht="15" customHeight="1" x14ac:dyDescent="0.3">
      <c r="A8" s="72">
        <v>8</v>
      </c>
      <c r="B8" s="71"/>
      <c r="C8" s="71"/>
      <c r="D8" s="71"/>
      <c r="E8" s="71"/>
      <c r="F8" s="354" t="s">
        <v>116</v>
      </c>
      <c r="G8" s="71"/>
      <c r="H8" s="71"/>
      <c r="I8" s="353"/>
      <c r="J8" s="520"/>
      <c r="K8" s="12"/>
    </row>
    <row r="9" spans="1:13" ht="15" customHeight="1" x14ac:dyDescent="0.3">
      <c r="A9" s="347">
        <v>9</v>
      </c>
      <c r="B9" s="71"/>
      <c r="C9" s="71"/>
      <c r="D9" s="71"/>
      <c r="E9" s="71"/>
      <c r="F9" s="71"/>
      <c r="G9" s="71"/>
      <c r="H9" s="71"/>
      <c r="I9" s="353"/>
      <c r="J9" s="353"/>
      <c r="K9" s="12"/>
    </row>
    <row r="10" spans="1:13" s="8" customFormat="1" ht="15" customHeight="1" x14ac:dyDescent="0.3">
      <c r="A10" s="347">
        <v>10</v>
      </c>
      <c r="B10" s="71"/>
      <c r="C10" s="71"/>
      <c r="D10" s="71"/>
      <c r="E10" s="71"/>
      <c r="F10" s="354" t="s">
        <v>476</v>
      </c>
      <c r="G10" s="71"/>
      <c r="H10" s="71"/>
      <c r="I10" s="71"/>
      <c r="J10" s="520"/>
      <c r="K10" s="12"/>
      <c r="L10"/>
      <c r="M10"/>
    </row>
    <row r="11" spans="1:13" ht="15" customHeight="1" x14ac:dyDescent="0.3">
      <c r="A11" s="347">
        <v>11</v>
      </c>
      <c r="B11" s="71"/>
      <c r="C11" s="71"/>
      <c r="D11" s="71"/>
      <c r="E11" s="71"/>
      <c r="F11" s="365"/>
      <c r="G11" s="71"/>
      <c r="H11" s="71"/>
      <c r="I11" s="353"/>
      <c r="J11" s="353"/>
      <c r="K11" s="12"/>
    </row>
    <row r="12" spans="1:13" ht="15" customHeight="1" x14ac:dyDescent="0.3">
      <c r="A12" s="347">
        <v>12</v>
      </c>
      <c r="B12" s="71"/>
      <c r="C12" s="71"/>
      <c r="D12" s="71"/>
      <c r="E12" s="71"/>
      <c r="F12" s="359" t="s">
        <v>477</v>
      </c>
      <c r="G12" s="71"/>
      <c r="H12" s="71"/>
      <c r="I12" s="621">
        <f>SUMIF($G$39:$G$54,F12,$J$39:$J$54)</f>
        <v>0</v>
      </c>
      <c r="J12" s="71"/>
      <c r="K12" s="12"/>
    </row>
    <row r="13" spans="1:13" ht="15" customHeight="1" x14ac:dyDescent="0.3">
      <c r="A13" s="347">
        <v>13</v>
      </c>
      <c r="B13" s="71"/>
      <c r="C13" s="71"/>
      <c r="D13" s="71"/>
      <c r="E13" s="71"/>
      <c r="F13" s="359" t="s">
        <v>478</v>
      </c>
      <c r="G13" s="71"/>
      <c r="H13" s="71"/>
      <c r="I13" s="621">
        <f>SUMIF($G$39:$G$54,F13,$J$39:$J$54)</f>
        <v>0</v>
      </c>
      <c r="J13" s="71"/>
      <c r="K13" s="12"/>
    </row>
    <row r="14" spans="1:13" ht="15" customHeight="1" x14ac:dyDescent="0.3">
      <c r="A14" s="347">
        <v>14</v>
      </c>
      <c r="B14" s="71"/>
      <c r="C14" s="71"/>
      <c r="D14" s="71"/>
      <c r="E14" s="71"/>
      <c r="F14" s="359" t="s">
        <v>479</v>
      </c>
      <c r="G14" s="162"/>
      <c r="H14" s="71"/>
      <c r="I14" s="621">
        <f>SUMIF($G$39:$G$54,F14,$J$39:$J$54)</f>
        <v>0</v>
      </c>
      <c r="J14" s="71"/>
      <c r="K14" s="12"/>
    </row>
    <row r="15" spans="1:13" ht="15" customHeight="1" thickBot="1" x14ac:dyDescent="0.35">
      <c r="A15" s="347">
        <v>15</v>
      </c>
      <c r="B15" s="71"/>
      <c r="C15" s="71"/>
      <c r="D15" s="71"/>
      <c r="E15" s="71"/>
      <c r="F15" s="359" t="s">
        <v>480</v>
      </c>
      <c r="G15" s="71"/>
      <c r="H15" s="71"/>
      <c r="I15" s="621">
        <f>SUMIF($G$39:$G$54,F15,$J$39:$J$54)</f>
        <v>0</v>
      </c>
      <c r="J15" s="71"/>
      <c r="K15" s="12"/>
    </row>
    <row r="16" spans="1:13" ht="15" customHeight="1" thickBot="1" x14ac:dyDescent="0.35">
      <c r="A16" s="347">
        <v>16</v>
      </c>
      <c r="B16" s="71"/>
      <c r="C16" s="71"/>
      <c r="D16" s="71"/>
      <c r="E16" s="71"/>
      <c r="F16" s="361" t="s">
        <v>481</v>
      </c>
      <c r="G16" s="71"/>
      <c r="H16" s="71"/>
      <c r="I16" s="364"/>
      <c r="J16" s="358">
        <f>SUM(I12:I15)</f>
        <v>0</v>
      </c>
      <c r="K16" s="12"/>
    </row>
    <row r="17" spans="1:12" ht="15" customHeight="1" x14ac:dyDescent="0.3">
      <c r="A17" s="347">
        <v>17</v>
      </c>
      <c r="B17" s="71"/>
      <c r="C17" s="71"/>
      <c r="D17" s="71"/>
      <c r="E17" s="71"/>
      <c r="F17" s="359" t="s">
        <v>482</v>
      </c>
      <c r="G17" s="71"/>
      <c r="H17" s="71"/>
      <c r="I17" s="621">
        <f>SUMIF($G$39:$G$54,F17,$J$39:$J$54)</f>
        <v>0</v>
      </c>
      <c r="J17" s="363"/>
      <c r="K17" s="12"/>
    </row>
    <row r="18" spans="1:12" ht="15" customHeight="1" x14ac:dyDescent="0.3">
      <c r="A18" s="550">
        <v>18</v>
      </c>
      <c r="B18" s="71"/>
      <c r="C18" s="71"/>
      <c r="D18" s="71"/>
      <c r="E18" s="71"/>
      <c r="F18" s="473" t="s">
        <v>483</v>
      </c>
      <c r="G18" s="71"/>
      <c r="H18" s="71"/>
      <c r="I18" s="621">
        <f>SUMIF($G$39:$G$54,F18,$J$39:$J$54)</f>
        <v>0</v>
      </c>
      <c r="J18" s="363"/>
      <c r="K18" s="12"/>
      <c r="L18" s="436"/>
    </row>
    <row r="19" spans="1:12" ht="15" customHeight="1" thickBot="1" x14ac:dyDescent="0.35">
      <c r="A19" s="347">
        <v>19</v>
      </c>
      <c r="B19" s="71"/>
      <c r="C19" s="71"/>
      <c r="D19" s="71"/>
      <c r="E19" s="71"/>
      <c r="F19" s="359" t="s">
        <v>484</v>
      </c>
      <c r="G19" s="71"/>
      <c r="H19" s="71"/>
      <c r="I19" s="621">
        <f>SUMIF($G$39:$G$54,F19,$J$39:$J$54)</f>
        <v>0</v>
      </c>
      <c r="J19" s="363"/>
      <c r="K19" s="12"/>
      <c r="L19" s="436"/>
    </row>
    <row r="20" spans="1:12" ht="15" customHeight="1" thickBot="1" x14ac:dyDescent="0.35">
      <c r="A20" s="347">
        <v>20</v>
      </c>
      <c r="B20" s="71"/>
      <c r="C20" s="71"/>
      <c r="D20" s="71"/>
      <c r="E20" s="71"/>
      <c r="F20" s="354" t="s">
        <v>82</v>
      </c>
      <c r="G20" s="71"/>
      <c r="H20" s="71"/>
      <c r="I20" s="449"/>
      <c r="J20" s="362">
        <f>J16+I17+I18+I19</f>
        <v>0</v>
      </c>
      <c r="K20" s="12"/>
    </row>
    <row r="21" spans="1:12" ht="15" customHeight="1" x14ac:dyDescent="0.3">
      <c r="A21" s="347">
        <v>21</v>
      </c>
      <c r="B21" s="71"/>
      <c r="C21" s="71"/>
      <c r="D21" s="71"/>
      <c r="E21" s="71"/>
      <c r="F21" s="359" t="s">
        <v>485</v>
      </c>
      <c r="G21" s="71"/>
      <c r="H21" s="71"/>
      <c r="I21" s="621">
        <f t="shared" ref="I21:I27" si="0">SUMIF($G$39:$G$54,F21,$J$39:$J$54)</f>
        <v>0</v>
      </c>
      <c r="J21" s="71"/>
      <c r="K21" s="12"/>
    </row>
    <row r="22" spans="1:12" ht="15" customHeight="1" x14ac:dyDescent="0.3">
      <c r="A22" s="347">
        <v>22</v>
      </c>
      <c r="B22" s="71"/>
      <c r="C22" s="71"/>
      <c r="D22" s="71"/>
      <c r="E22" s="71"/>
      <c r="F22" s="359" t="s">
        <v>486</v>
      </c>
      <c r="G22" s="71"/>
      <c r="H22" s="71"/>
      <c r="I22" s="621">
        <f t="shared" si="0"/>
        <v>0</v>
      </c>
      <c r="J22" s="71"/>
      <c r="K22" s="12"/>
    </row>
    <row r="23" spans="1:12" ht="15" customHeight="1" x14ac:dyDescent="0.3">
      <c r="A23" s="347">
        <v>23</v>
      </c>
      <c r="B23" s="71"/>
      <c r="C23" s="71"/>
      <c r="D23" s="71"/>
      <c r="E23" s="71"/>
      <c r="F23" s="359" t="s">
        <v>487</v>
      </c>
      <c r="G23" s="71"/>
      <c r="H23" s="71"/>
      <c r="I23" s="621">
        <f t="shared" si="0"/>
        <v>0</v>
      </c>
      <c r="J23" s="71"/>
      <c r="K23" s="12"/>
    </row>
    <row r="24" spans="1:12" ht="15" customHeight="1" x14ac:dyDescent="0.3">
      <c r="A24" s="347">
        <v>24</v>
      </c>
      <c r="B24" s="71"/>
      <c r="C24" s="71"/>
      <c r="D24" s="71"/>
      <c r="E24" s="71"/>
      <c r="F24" s="359" t="s">
        <v>488</v>
      </c>
      <c r="G24" s="71"/>
      <c r="H24" s="71"/>
      <c r="I24" s="621">
        <f t="shared" si="0"/>
        <v>0</v>
      </c>
      <c r="J24" s="71"/>
      <c r="K24" s="12"/>
    </row>
    <row r="25" spans="1:12" ht="15" customHeight="1" x14ac:dyDescent="0.3">
      <c r="A25" s="347">
        <v>25</v>
      </c>
      <c r="B25" s="71"/>
      <c r="C25" s="71"/>
      <c r="D25" s="71"/>
      <c r="E25" s="71"/>
      <c r="F25" s="359" t="s">
        <v>489</v>
      </c>
      <c r="G25" s="71"/>
      <c r="H25" s="71"/>
      <c r="I25" s="621">
        <f t="shared" si="0"/>
        <v>0</v>
      </c>
      <c r="J25" s="71"/>
      <c r="K25" s="12"/>
    </row>
    <row r="26" spans="1:12" ht="15" customHeight="1" x14ac:dyDescent="0.3">
      <c r="A26" s="347">
        <v>26</v>
      </c>
      <c r="B26" s="71"/>
      <c r="C26" s="71"/>
      <c r="D26" s="71"/>
      <c r="E26" s="71"/>
      <c r="F26" s="359" t="s">
        <v>490</v>
      </c>
      <c r="G26" s="71"/>
      <c r="H26" s="71"/>
      <c r="I26" s="621">
        <f t="shared" si="0"/>
        <v>0</v>
      </c>
      <c r="J26" s="71"/>
      <c r="K26" s="12"/>
    </row>
    <row r="27" spans="1:12" ht="15" customHeight="1" thickBot="1" x14ac:dyDescent="0.35">
      <c r="A27" s="347">
        <v>27</v>
      </c>
      <c r="B27" s="71"/>
      <c r="C27" s="71"/>
      <c r="D27" s="71"/>
      <c r="E27" s="71"/>
      <c r="F27" s="359" t="s">
        <v>491</v>
      </c>
      <c r="G27" s="71"/>
      <c r="H27" s="71"/>
      <c r="I27" s="621">
        <f t="shared" si="0"/>
        <v>0</v>
      </c>
      <c r="J27" s="71"/>
      <c r="K27" s="12"/>
    </row>
    <row r="28" spans="1:12" ht="15" customHeight="1" thickBot="1" x14ac:dyDescent="0.35">
      <c r="A28" s="347">
        <v>28</v>
      </c>
      <c r="B28" s="71"/>
      <c r="C28" s="71"/>
      <c r="D28" s="71"/>
      <c r="E28" s="71"/>
      <c r="F28" s="361" t="s">
        <v>492</v>
      </c>
      <c r="G28" s="71"/>
      <c r="H28" s="71"/>
      <c r="I28" s="353"/>
      <c r="J28" s="622">
        <f>SUMIF($G$39:$G$54,F28,$J$39:$J$54)</f>
        <v>0</v>
      </c>
      <c r="K28" s="12"/>
    </row>
    <row r="29" spans="1:12" ht="15" customHeight="1" thickBot="1" x14ac:dyDescent="0.35">
      <c r="A29" s="347">
        <v>29</v>
      </c>
      <c r="B29" s="71"/>
      <c r="C29" s="71"/>
      <c r="D29" s="71"/>
      <c r="E29" s="71"/>
      <c r="F29" s="361" t="s">
        <v>86</v>
      </c>
      <c r="G29" s="71"/>
      <c r="H29" s="71"/>
      <c r="I29" s="353"/>
      <c r="J29" s="358">
        <f>SUM(I21:I27)+J28</f>
        <v>0</v>
      </c>
      <c r="K29" s="12"/>
    </row>
    <row r="30" spans="1:12" ht="15" customHeight="1" x14ac:dyDescent="0.3">
      <c r="A30" s="347">
        <v>30</v>
      </c>
      <c r="B30" s="71"/>
      <c r="C30" s="71"/>
      <c r="D30" s="71"/>
      <c r="E30" s="71"/>
      <c r="F30" s="359" t="s">
        <v>493</v>
      </c>
      <c r="G30" s="71"/>
      <c r="H30" s="71"/>
      <c r="I30" s="353"/>
      <c r="J30" s="360"/>
      <c r="K30" s="12"/>
    </row>
    <row r="31" spans="1:12" ht="15" customHeight="1" x14ac:dyDescent="0.3">
      <c r="A31" s="347">
        <v>31</v>
      </c>
      <c r="B31" s="71"/>
      <c r="C31" s="71"/>
      <c r="D31" s="71"/>
      <c r="E31" s="71"/>
      <c r="F31" s="359" t="s">
        <v>494</v>
      </c>
      <c r="G31" s="71"/>
      <c r="H31" s="71"/>
      <c r="I31" s="353"/>
      <c r="J31" s="520"/>
      <c r="K31" s="12"/>
    </row>
    <row r="32" spans="1:12" ht="15" customHeight="1" thickBot="1" x14ac:dyDescent="0.35">
      <c r="A32" s="347">
        <v>32</v>
      </c>
      <c r="B32" s="71"/>
      <c r="C32" s="71"/>
      <c r="D32" s="71"/>
      <c r="E32" s="71"/>
      <c r="F32" s="359" t="s">
        <v>495</v>
      </c>
      <c r="G32" s="71"/>
      <c r="H32" s="71"/>
      <c r="I32" s="353"/>
      <c r="J32" s="444"/>
      <c r="K32" s="12"/>
    </row>
    <row r="33" spans="1:13" ht="15" customHeight="1" thickBot="1" x14ac:dyDescent="0.35">
      <c r="A33" s="347">
        <v>33</v>
      </c>
      <c r="B33" s="71"/>
      <c r="C33" s="71"/>
      <c r="D33" s="71"/>
      <c r="E33" s="71"/>
      <c r="F33" s="354" t="s">
        <v>496</v>
      </c>
      <c r="G33" s="71"/>
      <c r="H33" s="71"/>
      <c r="I33" s="353"/>
      <c r="J33" s="358">
        <f>J29+J30-J31+J32</f>
        <v>0</v>
      </c>
      <c r="K33" s="12"/>
    </row>
    <row r="34" spans="1:13" s="355" customFormat="1" ht="15" customHeight="1" thickBot="1" x14ac:dyDescent="0.35">
      <c r="A34" s="347">
        <v>34</v>
      </c>
      <c r="B34" s="345"/>
      <c r="C34" s="345"/>
      <c r="D34" s="345"/>
      <c r="E34" s="345"/>
      <c r="F34" s="354" t="s">
        <v>497</v>
      </c>
      <c r="G34" s="345"/>
      <c r="H34" s="345"/>
      <c r="I34" s="357"/>
      <c r="J34" s="358">
        <f>J20+J33</f>
        <v>0</v>
      </c>
      <c r="K34" s="344"/>
      <c r="L34" s="356"/>
      <c r="M34" s="356"/>
    </row>
    <row r="35" spans="1:13" s="355" customFormat="1" ht="15" customHeight="1" x14ac:dyDescent="0.3">
      <c r="A35" s="347">
        <v>35</v>
      </c>
      <c r="B35" s="345"/>
      <c r="C35" s="345"/>
      <c r="D35" s="345"/>
      <c r="E35" s="345"/>
      <c r="F35" s="345"/>
      <c r="G35" s="345"/>
      <c r="H35" s="345"/>
      <c r="I35" s="357"/>
      <c r="J35" s="357"/>
      <c r="K35" s="344"/>
      <c r="L35" s="356"/>
      <c r="M35" s="356"/>
    </row>
    <row r="36" spans="1:13" ht="15" customHeight="1" x14ac:dyDescent="0.3">
      <c r="A36" s="347">
        <v>36</v>
      </c>
      <c r="B36" s="71"/>
      <c r="C36" s="71"/>
      <c r="D36" s="71"/>
      <c r="E36" s="71"/>
      <c r="F36" s="354" t="s">
        <v>498</v>
      </c>
      <c r="G36" s="71"/>
      <c r="H36" s="71"/>
      <c r="I36" s="353"/>
      <c r="J36" s="520"/>
      <c r="K36" s="12"/>
    </row>
    <row r="37" spans="1:13" s="342" customFormat="1" ht="30" customHeight="1" x14ac:dyDescent="0.35">
      <c r="A37" s="347">
        <v>37</v>
      </c>
      <c r="B37" s="352"/>
      <c r="C37" s="323" t="s">
        <v>499</v>
      </c>
      <c r="D37" s="322"/>
      <c r="E37" s="322"/>
      <c r="F37" s="322"/>
      <c r="G37" s="345"/>
      <c r="H37" s="345"/>
      <c r="I37" s="351"/>
      <c r="J37" s="351"/>
      <c r="K37" s="344"/>
    </row>
    <row r="38" spans="1:13" s="342" customFormat="1" ht="61.5" customHeight="1" x14ac:dyDescent="0.3">
      <c r="A38" s="347">
        <v>38</v>
      </c>
      <c r="B38" s="345"/>
      <c r="C38" s="345"/>
      <c r="D38" s="345"/>
      <c r="E38" s="345"/>
      <c r="F38" s="332" t="s">
        <v>500</v>
      </c>
      <c r="G38" s="350" t="s">
        <v>501</v>
      </c>
      <c r="H38" s="71" t="s">
        <v>0</v>
      </c>
      <c r="I38" s="71" t="s">
        <v>1075</v>
      </c>
      <c r="J38" s="349" t="s">
        <v>502</v>
      </c>
      <c r="K38" s="344"/>
    </row>
    <row r="39" spans="1:13" s="342" customFormat="1" ht="15" customHeight="1" x14ac:dyDescent="0.3">
      <c r="A39" s="347">
        <v>39</v>
      </c>
      <c r="B39" s="345"/>
      <c r="C39" s="345"/>
      <c r="D39" s="345"/>
      <c r="E39" s="345"/>
      <c r="F39" s="521"/>
      <c r="G39" s="624" t="s">
        <v>503</v>
      </c>
      <c r="H39" s="87" t="s">
        <v>0</v>
      </c>
      <c r="I39" s="87" t="s">
        <v>1075</v>
      </c>
      <c r="J39" s="522"/>
      <c r="K39" s="344"/>
    </row>
    <row r="40" spans="1:13" s="342" customFormat="1" ht="15" customHeight="1" x14ac:dyDescent="0.3">
      <c r="A40" s="347">
        <v>40</v>
      </c>
      <c r="B40" s="345"/>
      <c r="C40" s="345"/>
      <c r="D40" s="345"/>
      <c r="E40" s="345"/>
      <c r="F40" s="450"/>
      <c r="G40" s="624" t="s">
        <v>503</v>
      </c>
      <c r="H40" s="87"/>
      <c r="I40" s="87"/>
      <c r="J40" s="522"/>
      <c r="K40" s="344"/>
    </row>
    <row r="41" spans="1:13" s="342" customFormat="1" ht="15" customHeight="1" x14ac:dyDescent="0.3">
      <c r="A41" s="347">
        <v>41</v>
      </c>
      <c r="B41" s="345"/>
      <c r="C41" s="345"/>
      <c r="D41" s="345"/>
      <c r="E41" s="345"/>
      <c r="F41" s="450"/>
      <c r="G41" s="624" t="s">
        <v>503</v>
      </c>
      <c r="H41" s="47"/>
      <c r="I41" s="47"/>
      <c r="J41" s="522"/>
      <c r="K41" s="344"/>
    </row>
    <row r="42" spans="1:13" s="342" customFormat="1" ht="15" customHeight="1" x14ac:dyDescent="0.3">
      <c r="A42" s="347">
        <v>42</v>
      </c>
      <c r="B42" s="345"/>
      <c r="C42" s="345"/>
      <c r="D42" s="345"/>
      <c r="E42" s="345"/>
      <c r="F42" s="450"/>
      <c r="G42" s="624" t="s">
        <v>503</v>
      </c>
      <c r="H42" s="47"/>
      <c r="I42" s="47"/>
      <c r="J42" s="522"/>
      <c r="K42" s="344"/>
    </row>
    <row r="43" spans="1:13" s="342" customFormat="1" ht="15" customHeight="1" x14ac:dyDescent="0.3">
      <c r="A43" s="347">
        <v>43</v>
      </c>
      <c r="B43" s="345"/>
      <c r="C43" s="345"/>
      <c r="D43" s="345"/>
      <c r="E43" s="345"/>
      <c r="F43" s="450"/>
      <c r="G43" s="624" t="s">
        <v>503</v>
      </c>
      <c r="H43" s="47"/>
      <c r="I43" s="47"/>
      <c r="J43" s="522"/>
      <c r="K43" s="344"/>
    </row>
    <row r="44" spans="1:13" s="342" customFormat="1" ht="15" customHeight="1" x14ac:dyDescent="0.3">
      <c r="A44" s="347">
        <v>44</v>
      </c>
      <c r="B44" s="345"/>
      <c r="C44" s="345"/>
      <c r="D44" s="345"/>
      <c r="E44" s="345"/>
      <c r="F44" s="450"/>
      <c r="G44" s="624" t="s">
        <v>503</v>
      </c>
      <c r="H44" s="47"/>
      <c r="I44" s="47"/>
      <c r="J44" s="522"/>
      <c r="K44" s="344"/>
    </row>
    <row r="45" spans="1:13" s="342" customFormat="1" ht="15" customHeight="1" x14ac:dyDescent="0.3">
      <c r="A45" s="347">
        <v>45</v>
      </c>
      <c r="B45" s="345"/>
      <c r="C45" s="345"/>
      <c r="D45" s="345"/>
      <c r="E45" s="345"/>
      <c r="F45" s="450"/>
      <c r="G45" s="624" t="s">
        <v>503</v>
      </c>
      <c r="H45" s="47"/>
      <c r="I45" s="47"/>
      <c r="J45" s="522"/>
      <c r="K45" s="344"/>
    </row>
    <row r="46" spans="1:13" s="342" customFormat="1" ht="15" customHeight="1" x14ac:dyDescent="0.3">
      <c r="A46" s="347">
        <v>46</v>
      </c>
      <c r="B46" s="345"/>
      <c r="C46" s="345"/>
      <c r="D46" s="345"/>
      <c r="E46" s="345"/>
      <c r="F46" s="450"/>
      <c r="G46" s="624" t="s">
        <v>503</v>
      </c>
      <c r="H46" s="47"/>
      <c r="I46" s="47"/>
      <c r="J46" s="522"/>
      <c r="K46" s="344"/>
    </row>
    <row r="47" spans="1:13" s="342" customFormat="1" ht="15" customHeight="1" x14ac:dyDescent="0.3">
      <c r="A47" s="347">
        <v>47</v>
      </c>
      <c r="B47" s="345"/>
      <c r="C47" s="345"/>
      <c r="D47" s="345"/>
      <c r="E47" s="345"/>
      <c r="F47" s="450"/>
      <c r="G47" s="624" t="s">
        <v>503</v>
      </c>
      <c r="H47" s="47"/>
      <c r="I47" s="47"/>
      <c r="J47" s="522"/>
      <c r="K47" s="344"/>
    </row>
    <row r="48" spans="1:13" s="342" customFormat="1" ht="15" customHeight="1" x14ac:dyDescent="0.3">
      <c r="A48" s="347">
        <v>48</v>
      </c>
      <c r="B48" s="345"/>
      <c r="C48" s="345"/>
      <c r="D48" s="345"/>
      <c r="E48" s="345"/>
      <c r="F48" s="450"/>
      <c r="G48" s="624" t="s">
        <v>503</v>
      </c>
      <c r="H48" s="47"/>
      <c r="I48" s="47"/>
      <c r="J48" s="522"/>
      <c r="K48" s="344"/>
    </row>
    <row r="49" spans="1:14" s="342" customFormat="1" ht="15" customHeight="1" x14ac:dyDescent="0.3">
      <c r="A49" s="347">
        <v>49</v>
      </c>
      <c r="B49" s="345"/>
      <c r="C49" s="345"/>
      <c r="D49" s="345"/>
      <c r="E49" s="345"/>
      <c r="F49" s="450"/>
      <c r="G49" s="624" t="s">
        <v>503</v>
      </c>
      <c r="H49" s="47"/>
      <c r="I49" s="47"/>
      <c r="J49" s="522"/>
      <c r="K49" s="344"/>
    </row>
    <row r="50" spans="1:14" s="342" customFormat="1" ht="15" customHeight="1" x14ac:dyDescent="0.3">
      <c r="A50" s="347">
        <v>50</v>
      </c>
      <c r="B50" s="345"/>
      <c r="C50" s="345"/>
      <c r="D50" s="345"/>
      <c r="E50" s="345"/>
      <c r="F50" s="450"/>
      <c r="G50" s="624" t="s">
        <v>503</v>
      </c>
      <c r="H50" s="47"/>
      <c r="I50" s="47"/>
      <c r="J50" s="522"/>
      <c r="K50" s="344"/>
    </row>
    <row r="51" spans="1:14" s="342" customFormat="1" ht="15" customHeight="1" x14ac:dyDescent="0.3">
      <c r="A51" s="347">
        <v>51</v>
      </c>
      <c r="B51" s="345"/>
      <c r="C51" s="345"/>
      <c r="D51" s="345"/>
      <c r="E51" s="345"/>
      <c r="F51" s="450"/>
      <c r="G51" s="624" t="s">
        <v>503</v>
      </c>
      <c r="H51" s="47"/>
      <c r="I51" s="47"/>
      <c r="J51" s="522"/>
      <c r="K51" s="344"/>
    </row>
    <row r="52" spans="1:14" s="342" customFormat="1" ht="15" customHeight="1" x14ac:dyDescent="0.3">
      <c r="A52" s="347">
        <v>52</v>
      </c>
      <c r="B52" s="345"/>
      <c r="C52" s="345"/>
      <c r="D52" s="345"/>
      <c r="E52" s="345"/>
      <c r="F52" s="450"/>
      <c r="G52" s="624" t="s">
        <v>503</v>
      </c>
      <c r="H52" s="47"/>
      <c r="I52" s="47"/>
      <c r="J52" s="522"/>
      <c r="K52" s="344"/>
    </row>
    <row r="53" spans="1:14" s="342" customFormat="1" ht="15" customHeight="1" x14ac:dyDescent="0.3">
      <c r="A53" s="347">
        <v>53</v>
      </c>
      <c r="B53" s="345"/>
      <c r="C53" s="345"/>
      <c r="D53" s="345"/>
      <c r="E53" s="345"/>
      <c r="F53" s="450"/>
      <c r="G53" s="624" t="s">
        <v>503</v>
      </c>
      <c r="H53" s="47"/>
      <c r="I53" s="47"/>
      <c r="J53" s="445"/>
      <c r="K53" s="344"/>
    </row>
    <row r="54" spans="1:14" s="342" customFormat="1" ht="15" customHeight="1" x14ac:dyDescent="0.3">
      <c r="A54" s="347">
        <v>54</v>
      </c>
      <c r="B54" s="345"/>
      <c r="C54" s="345"/>
      <c r="D54" s="345"/>
      <c r="E54" s="345"/>
      <c r="F54" s="71" t="s">
        <v>504</v>
      </c>
      <c r="G54" s="47"/>
      <c r="H54" s="47"/>
      <c r="I54" s="345"/>
      <c r="J54" s="623">
        <f>SUM(J39:J53)</f>
        <v>0</v>
      </c>
      <c r="K54" s="344"/>
      <c r="L54" s="348" t="b">
        <f>J54+J30-J31+J32=J34</f>
        <v>1</v>
      </c>
    </row>
    <row r="55" spans="1:14" s="342" customFormat="1" ht="15" customHeight="1" x14ac:dyDescent="0.3">
      <c r="A55" s="347">
        <v>55</v>
      </c>
      <c r="B55" s="345"/>
      <c r="C55" s="345"/>
      <c r="D55" s="345"/>
      <c r="E55" s="345"/>
      <c r="F55" s="346" t="s">
        <v>391</v>
      </c>
      <c r="G55" s="345"/>
      <c r="H55" s="345"/>
      <c r="I55" s="345"/>
      <c r="J55" s="345"/>
      <c r="K55" s="344"/>
      <c r="M55" s="343"/>
      <c r="N55" s="336"/>
    </row>
    <row r="56" spans="1:14" x14ac:dyDescent="0.3">
      <c r="A56" s="341"/>
      <c r="B56" s="17"/>
      <c r="C56" s="17"/>
      <c r="D56" s="17"/>
      <c r="E56" s="17"/>
      <c r="F56" s="17"/>
      <c r="G56" s="17"/>
      <c r="H56" s="17"/>
      <c r="I56" s="17"/>
      <c r="J56" s="17"/>
      <c r="K56" s="20"/>
      <c r="M56" s="335"/>
      <c r="N56" s="336"/>
    </row>
    <row r="57" spans="1:14" x14ac:dyDescent="0.3">
      <c r="A57" s="68"/>
      <c r="B57" s="68"/>
      <c r="C57" s="68"/>
      <c r="D57" s="68"/>
      <c r="E57" s="68"/>
      <c r="F57" s="68"/>
      <c r="G57" s="68"/>
      <c r="H57" s="68"/>
      <c r="I57" s="68"/>
      <c r="J57" s="68"/>
      <c r="K57" s="68"/>
      <c r="M57" s="335"/>
      <c r="N57" s="336"/>
    </row>
    <row r="58" spans="1:14" ht="13.5" customHeight="1" x14ac:dyDescent="0.3">
      <c r="A58" s="68"/>
      <c r="B58" s="68"/>
      <c r="C58" s="68"/>
      <c r="D58" s="68"/>
      <c r="E58" s="68"/>
      <c r="F58" s="68"/>
      <c r="G58" s="68"/>
      <c r="H58" s="68"/>
      <c r="I58" s="68"/>
      <c r="J58" s="68"/>
      <c r="K58" s="68"/>
      <c r="M58" s="335"/>
      <c r="N58" s="336"/>
    </row>
    <row r="59" spans="1:14" ht="13.5" hidden="1" customHeight="1" x14ac:dyDescent="0.3">
      <c r="A59" s="68"/>
      <c r="B59" s="68"/>
      <c r="C59" s="68"/>
      <c r="D59" s="68"/>
      <c r="E59" s="68"/>
      <c r="F59" s="68"/>
      <c r="G59" s="340" t="s">
        <v>505</v>
      </c>
      <c r="H59" s="68"/>
      <c r="I59" s="68"/>
      <c r="J59" s="68"/>
      <c r="K59" s="68"/>
      <c r="M59" s="335"/>
      <c r="N59" s="337"/>
    </row>
    <row r="60" spans="1:14" hidden="1" x14ac:dyDescent="0.3">
      <c r="G60" s="338" t="s">
        <v>477</v>
      </c>
      <c r="M60" s="335"/>
      <c r="N60" s="336"/>
    </row>
    <row r="61" spans="1:14" hidden="1" x14ac:dyDescent="0.3">
      <c r="G61" s="338" t="s">
        <v>478</v>
      </c>
      <c r="M61" s="335"/>
      <c r="N61" s="337"/>
    </row>
    <row r="62" spans="1:14" hidden="1" x14ac:dyDescent="0.3">
      <c r="G62" s="338" t="s">
        <v>479</v>
      </c>
      <c r="M62" s="335"/>
      <c r="N62" s="336"/>
    </row>
    <row r="63" spans="1:14" hidden="1" x14ac:dyDescent="0.3">
      <c r="G63" s="338" t="s">
        <v>480</v>
      </c>
      <c r="M63" s="335"/>
      <c r="N63" s="336"/>
    </row>
    <row r="64" spans="1:14" hidden="1" x14ac:dyDescent="0.3">
      <c r="G64" s="338" t="s">
        <v>482</v>
      </c>
      <c r="M64" s="335"/>
      <c r="N64" s="336"/>
    </row>
    <row r="65" spans="7:14" hidden="1" x14ac:dyDescent="0.3">
      <c r="G65" s="338" t="s">
        <v>484</v>
      </c>
      <c r="M65" s="335"/>
      <c r="N65" s="336"/>
    </row>
    <row r="66" spans="7:14" hidden="1" x14ac:dyDescent="0.3">
      <c r="G66" s="338" t="s">
        <v>483</v>
      </c>
      <c r="M66" s="335"/>
      <c r="N66" s="336"/>
    </row>
    <row r="67" spans="7:14" hidden="1" x14ac:dyDescent="0.3">
      <c r="G67" s="338" t="s">
        <v>485</v>
      </c>
      <c r="M67" s="335"/>
      <c r="N67" s="336"/>
    </row>
    <row r="68" spans="7:14" hidden="1" x14ac:dyDescent="0.3">
      <c r="G68" s="338" t="s">
        <v>486</v>
      </c>
      <c r="M68" s="335"/>
      <c r="N68" s="337"/>
    </row>
    <row r="69" spans="7:14" hidden="1" x14ac:dyDescent="0.3">
      <c r="G69" s="338" t="s">
        <v>487</v>
      </c>
      <c r="M69" s="335"/>
      <c r="N69" s="336"/>
    </row>
    <row r="70" spans="7:14" hidden="1" x14ac:dyDescent="0.3">
      <c r="G70" s="338" t="s">
        <v>488</v>
      </c>
      <c r="H70" s="336"/>
      <c r="M70" s="335"/>
      <c r="N70" s="336"/>
    </row>
    <row r="71" spans="7:14" hidden="1" x14ac:dyDescent="0.3">
      <c r="G71" s="338" t="s">
        <v>489</v>
      </c>
      <c r="H71" s="336"/>
      <c r="M71" s="335"/>
      <c r="N71" s="336"/>
    </row>
    <row r="72" spans="7:14" hidden="1" x14ac:dyDescent="0.3">
      <c r="G72" s="338" t="s">
        <v>490</v>
      </c>
      <c r="H72" s="336"/>
      <c r="M72" s="335"/>
      <c r="N72" s="336"/>
    </row>
    <row r="73" spans="7:14" hidden="1" x14ac:dyDescent="0.3">
      <c r="G73" s="339" t="s">
        <v>491</v>
      </c>
      <c r="H73" s="336"/>
      <c r="M73" s="335"/>
    </row>
    <row r="74" spans="7:14" hidden="1" x14ac:dyDescent="0.3">
      <c r="G74" s="338" t="s">
        <v>492</v>
      </c>
      <c r="H74" s="336"/>
      <c r="M74" s="335"/>
    </row>
    <row r="75" spans="7:14" x14ac:dyDescent="0.3">
      <c r="G75" s="338"/>
      <c r="H75" s="337"/>
      <c r="M75" s="335"/>
    </row>
    <row r="76" spans="7:14" x14ac:dyDescent="0.3">
      <c r="H76" s="336"/>
      <c r="M76" s="335"/>
    </row>
    <row r="77" spans="7:14" x14ac:dyDescent="0.3">
      <c r="H77" s="336"/>
      <c r="M77" s="335"/>
    </row>
    <row r="78" spans="7:14" x14ac:dyDescent="0.3">
      <c r="H78" s="336"/>
      <c r="M78" s="335"/>
    </row>
    <row r="79" spans="7:14" x14ac:dyDescent="0.3">
      <c r="H79" s="336"/>
      <c r="M79" s="335"/>
    </row>
    <row r="80" spans="7:14" x14ac:dyDescent="0.3">
      <c r="M80" s="335"/>
    </row>
  </sheetData>
  <sheetProtection formatRows="0" insertRows="0"/>
  <mergeCells count="3">
    <mergeCell ref="H2:J2"/>
    <mergeCell ref="H3:J3"/>
    <mergeCell ref="A5:J5"/>
  </mergeCells>
  <phoneticPr fontId="104" type="noConversion"/>
  <dataValidations count="4">
    <dataValidation type="list" allowBlank="1" showInputMessage="1" showErrorMessage="1" prompt="Please select from available drop-down options" sqref="F40:F53 G39:G53" xr:uid="{F6C4A92B-CB2D-4F86-A12C-AA3C3F95F88C}">
      <formula1>$G$60:$G$74</formula1>
    </dataValidation>
    <dataValidation allowBlank="1" showInputMessage="1" showErrorMessage="1" prompt="Please enter text" sqref="F39:F53" xr:uid="{8C38C35C-6768-496B-90D0-DF04243FE868}"/>
    <dataValidation allowBlank="1" showInputMessage="1" sqref="F55:G55" xr:uid="{CA846BAF-F2C8-4C4B-8BD3-03309E4A7DF9}"/>
    <dataValidation allowBlank="1" showErrorMessage="1" prompt="Please enter text" sqref="F54" xr:uid="{11731A33-6601-47C0-9060-ED367F338B54}"/>
  </dataValidations>
  <pageMargins left="0.70866141732283472" right="0.70866141732283472" top="0.74803149606299213" bottom="0.74803149606299213" header="0.31496062992125984" footer="0.31496062992125984"/>
  <pageSetup paperSize="9" scale="58" fitToWidth="0" fitToHeight="0" orientation="portrait" r:id="rId1"/>
  <ignoredErrors>
    <ignoredError sqref="J16 J29 J33:J34" unlockedFormula="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9">
    <tabColor rgb="FF99CCFF"/>
    <pageSetUpPr fitToPage="1"/>
  </sheetPr>
  <dimension ref="A1:P28"/>
  <sheetViews>
    <sheetView showGridLines="0" view="pageBreakPreview" zoomScaleNormal="100" zoomScaleSheetLayoutView="100" workbookViewId="0">
      <selection activeCell="M20" sqref="M20"/>
    </sheetView>
  </sheetViews>
  <sheetFormatPr defaultColWidth="9" defaultRowHeight="13.8" x14ac:dyDescent="0.3"/>
  <cols>
    <col min="1" max="1" width="4.33203125" customWidth="1"/>
    <col min="2" max="2" width="3" customWidth="1"/>
    <col min="3" max="3" width="4" customWidth="1"/>
    <col min="4" max="5" width="2.33203125" customWidth="1"/>
    <col min="6" max="6" width="60.44140625" customWidth="1"/>
    <col min="7" max="8" width="16" customWidth="1"/>
    <col min="9" max="9" width="17" customWidth="1"/>
    <col min="10" max="10" width="17.44140625" customWidth="1"/>
    <col min="11" max="11" width="16" customWidth="1"/>
    <col min="12" max="12" width="15.5546875" customWidth="1"/>
    <col min="13" max="13" width="18.77734375" customWidth="1"/>
    <col min="14" max="14" width="18.44140625" customWidth="1"/>
    <col min="15" max="15" width="2.6640625" customWidth="1"/>
    <col min="16" max="16" width="14.6640625" style="127" customWidth="1"/>
  </cols>
  <sheetData>
    <row r="1" spans="1:16" ht="15" customHeight="1" x14ac:dyDescent="0.3">
      <c r="A1" s="387"/>
      <c r="B1" s="388"/>
      <c r="C1" s="388"/>
      <c r="D1" s="388"/>
      <c r="E1" s="388"/>
      <c r="F1" s="388"/>
      <c r="G1" s="388"/>
      <c r="H1" s="388"/>
      <c r="I1" s="388"/>
      <c r="J1" s="388"/>
      <c r="K1" s="388"/>
      <c r="L1" s="388"/>
      <c r="M1" s="388"/>
      <c r="N1" s="388"/>
      <c r="O1" s="389"/>
    </row>
    <row r="2" spans="1:16" ht="18" customHeight="1" x14ac:dyDescent="0.35">
      <c r="A2" s="390"/>
      <c r="B2" s="391"/>
      <c r="C2" s="391"/>
      <c r="D2" s="391"/>
      <c r="E2" s="391"/>
      <c r="F2" s="391"/>
      <c r="G2" s="391"/>
      <c r="H2" s="391"/>
      <c r="I2" s="391"/>
      <c r="J2" s="391"/>
      <c r="K2" s="59"/>
      <c r="L2" s="60" t="s">
        <v>5</v>
      </c>
      <c r="M2" s="632" t="str">
        <f>IF(NOT(ISBLANK(CoverSheet!$C$8)),CoverSheet!$C$8,"")</f>
        <v/>
      </c>
      <c r="N2" s="634"/>
      <c r="O2" s="392"/>
    </row>
    <row r="3" spans="1:16" ht="18" customHeight="1" x14ac:dyDescent="0.3">
      <c r="A3" s="390"/>
      <c r="B3" s="391"/>
      <c r="C3" s="391"/>
      <c r="D3" s="391"/>
      <c r="E3" s="391"/>
      <c r="F3" s="391"/>
      <c r="G3" s="391"/>
      <c r="H3" s="391"/>
      <c r="I3" s="391"/>
      <c r="J3" s="391"/>
      <c r="K3" s="59"/>
      <c r="L3" s="60" t="s">
        <v>72</v>
      </c>
      <c r="M3" s="637" t="str">
        <f>IF(ISNUMBER(CoverSheet!$C$12),CoverSheet!$C$12,"")</f>
        <v/>
      </c>
      <c r="N3" s="639"/>
      <c r="O3" s="392"/>
    </row>
    <row r="4" spans="1:16" ht="24" customHeight="1" x14ac:dyDescent="0.4">
      <c r="A4" s="144" t="s">
        <v>506</v>
      </c>
      <c r="B4" s="32"/>
      <c r="C4" s="391"/>
      <c r="D4" s="391"/>
      <c r="E4" s="391"/>
      <c r="F4" s="391"/>
      <c r="G4" s="391"/>
      <c r="H4" s="391"/>
      <c r="I4" s="391"/>
      <c r="J4" s="391"/>
      <c r="K4" s="391"/>
      <c r="L4" s="201"/>
      <c r="M4" s="391"/>
      <c r="N4" s="391"/>
      <c r="O4" s="392"/>
    </row>
    <row r="5" spans="1:16" ht="34.5" customHeight="1" x14ac:dyDescent="0.3">
      <c r="A5" s="627" t="s">
        <v>507</v>
      </c>
      <c r="B5" s="631"/>
      <c r="C5" s="631"/>
      <c r="D5" s="631"/>
      <c r="E5" s="631"/>
      <c r="F5" s="631"/>
      <c r="G5" s="631"/>
      <c r="H5" s="631"/>
      <c r="I5" s="631"/>
      <c r="J5" s="631"/>
      <c r="K5" s="631"/>
      <c r="L5" s="631"/>
      <c r="M5" s="631"/>
      <c r="N5" s="631"/>
      <c r="O5" s="644"/>
      <c r="P5" s="406"/>
    </row>
    <row r="6" spans="1:16" ht="15" customHeight="1" x14ac:dyDescent="0.3">
      <c r="A6" s="55" t="s">
        <v>75</v>
      </c>
      <c r="B6" s="201"/>
      <c r="C6" s="25"/>
      <c r="D6" s="391"/>
      <c r="E6" s="391"/>
      <c r="F6" s="391"/>
      <c r="G6" s="391"/>
      <c r="H6" s="391"/>
      <c r="I6" s="391"/>
      <c r="J6" s="391"/>
      <c r="K6" s="391"/>
      <c r="L6" s="391"/>
      <c r="M6" s="391"/>
      <c r="N6" s="391"/>
      <c r="O6" s="392"/>
    </row>
    <row r="7" spans="1:16" ht="15" customHeight="1" x14ac:dyDescent="0.3">
      <c r="A7" s="72">
        <v>7</v>
      </c>
      <c r="B7" s="71"/>
      <c r="C7" s="71"/>
      <c r="D7" s="71"/>
      <c r="E7" s="71"/>
      <c r="F7" s="71"/>
      <c r="G7" s="71"/>
      <c r="H7" s="71"/>
      <c r="I7" s="71"/>
      <c r="J7" s="71"/>
      <c r="K7" s="71"/>
      <c r="L7" s="71"/>
      <c r="M7" s="71"/>
      <c r="N7" s="71"/>
      <c r="O7" s="12"/>
    </row>
    <row r="8" spans="1:16" ht="17.25" customHeight="1" x14ac:dyDescent="0.35">
      <c r="A8" s="72">
        <v>8</v>
      </c>
      <c r="B8" s="71"/>
      <c r="C8" s="85" t="s">
        <v>508</v>
      </c>
      <c r="D8" s="102"/>
      <c r="E8" s="93"/>
      <c r="F8" s="93"/>
      <c r="G8" s="93"/>
      <c r="H8" s="93"/>
      <c r="I8" s="93"/>
      <c r="J8" s="93"/>
      <c r="K8" s="93"/>
      <c r="L8" s="93"/>
      <c r="M8" s="93"/>
      <c r="N8" s="93"/>
      <c r="O8" s="12"/>
    </row>
    <row r="9" spans="1:16" ht="15" customHeight="1" x14ac:dyDescent="0.3">
      <c r="A9" s="72">
        <v>9</v>
      </c>
      <c r="B9" s="71"/>
      <c r="C9" s="256"/>
      <c r="D9" s="256"/>
      <c r="E9" s="71"/>
      <c r="F9" s="71"/>
      <c r="G9" s="71"/>
      <c r="H9" s="71"/>
      <c r="I9" s="71"/>
      <c r="J9" s="71"/>
      <c r="K9" s="71"/>
      <c r="L9" s="71"/>
      <c r="M9" s="71"/>
      <c r="N9" s="71"/>
      <c r="O9" s="12"/>
    </row>
    <row r="10" spans="1:16" ht="63" customHeight="1" x14ac:dyDescent="0.3">
      <c r="A10" s="72">
        <v>10</v>
      </c>
      <c r="B10" s="71"/>
      <c r="C10" s="656"/>
      <c r="D10" s="656"/>
      <c r="E10" s="71"/>
      <c r="F10" s="133" t="s">
        <v>509</v>
      </c>
      <c r="G10" s="260" t="s">
        <v>510</v>
      </c>
      <c r="H10" s="260" t="s">
        <v>511</v>
      </c>
      <c r="I10" s="260" t="s">
        <v>512</v>
      </c>
      <c r="J10" s="260" t="s">
        <v>513</v>
      </c>
      <c r="K10" s="260" t="s">
        <v>514</v>
      </c>
      <c r="L10" s="260" t="s">
        <v>515</v>
      </c>
      <c r="M10" s="260" t="s">
        <v>516</v>
      </c>
      <c r="N10" s="260" t="s">
        <v>517</v>
      </c>
      <c r="O10" s="33"/>
    </row>
    <row r="11" spans="1:16" ht="15" customHeight="1" x14ac:dyDescent="0.3">
      <c r="A11" s="72">
        <v>11</v>
      </c>
      <c r="B11" s="71"/>
      <c r="C11" s="656"/>
      <c r="D11" s="656"/>
      <c r="E11" s="71"/>
      <c r="F11" s="265"/>
      <c r="G11" s="523"/>
      <c r="H11" s="523"/>
      <c r="I11" s="517"/>
      <c r="J11" s="508"/>
      <c r="K11" s="514"/>
      <c r="L11" s="514"/>
      <c r="M11" s="514"/>
      <c r="N11" s="514"/>
      <c r="O11" s="12"/>
    </row>
    <row r="12" spans="1:16" ht="15" customHeight="1" x14ac:dyDescent="0.3">
      <c r="A12" s="72">
        <v>12</v>
      </c>
      <c r="B12" s="71"/>
      <c r="C12" s="656"/>
      <c r="D12" s="656"/>
      <c r="E12" s="71"/>
      <c r="F12" s="265"/>
      <c r="G12" s="523"/>
      <c r="H12" s="523"/>
      <c r="I12" s="517"/>
      <c r="J12" s="508"/>
      <c r="K12" s="514"/>
      <c r="L12" s="514"/>
      <c r="M12" s="514"/>
      <c r="N12" s="514"/>
      <c r="O12" s="12"/>
    </row>
    <row r="13" spans="1:16" ht="15" customHeight="1" x14ac:dyDescent="0.3">
      <c r="A13" s="72">
        <v>13</v>
      </c>
      <c r="B13" s="71"/>
      <c r="C13" s="656"/>
      <c r="D13" s="656"/>
      <c r="E13" s="71"/>
      <c r="F13" s="265"/>
      <c r="G13" s="523"/>
      <c r="H13" s="523"/>
      <c r="I13" s="517"/>
      <c r="J13" s="508"/>
      <c r="K13" s="514"/>
      <c r="L13" s="514"/>
      <c r="M13" s="514"/>
      <c r="N13" s="514"/>
      <c r="O13" s="12"/>
    </row>
    <row r="14" spans="1:16" ht="15" customHeight="1" x14ac:dyDescent="0.3">
      <c r="A14" s="72">
        <v>14</v>
      </c>
      <c r="B14" s="71"/>
      <c r="C14" s="656"/>
      <c r="D14" s="656"/>
      <c r="E14" s="71"/>
      <c r="F14" s="265"/>
      <c r="G14" s="523"/>
      <c r="H14" s="523"/>
      <c r="I14" s="517"/>
      <c r="J14" s="508"/>
      <c r="K14" s="514"/>
      <c r="L14" s="514"/>
      <c r="M14" s="514"/>
      <c r="N14" s="514"/>
      <c r="O14" s="12"/>
    </row>
    <row r="15" spans="1:16" ht="15" customHeight="1" x14ac:dyDescent="0.3">
      <c r="A15" s="72">
        <v>15</v>
      </c>
      <c r="B15" s="71"/>
      <c r="C15" s="656"/>
      <c r="D15" s="656"/>
      <c r="E15" s="71"/>
      <c r="F15" s="265"/>
      <c r="G15" s="523"/>
      <c r="H15" s="523"/>
      <c r="I15" s="517"/>
      <c r="J15" s="508"/>
      <c r="K15" s="514"/>
      <c r="L15" s="514"/>
      <c r="M15" s="514"/>
      <c r="N15" s="514"/>
      <c r="O15" s="12"/>
    </row>
    <row r="16" spans="1:16" ht="15" customHeight="1" x14ac:dyDescent="0.3">
      <c r="A16" s="72">
        <v>16</v>
      </c>
      <c r="B16" s="71"/>
      <c r="C16" s="256"/>
      <c r="D16" s="256"/>
      <c r="E16" s="71"/>
      <c r="F16" s="187" t="s">
        <v>245</v>
      </c>
      <c r="G16" s="71"/>
      <c r="H16" s="71"/>
      <c r="I16" s="71"/>
      <c r="J16" s="71"/>
      <c r="K16" s="71"/>
      <c r="L16" s="203">
        <f>SUM(L11:L15)</f>
        <v>0</v>
      </c>
      <c r="M16" s="203">
        <f>SUM(M11:M15)</f>
        <v>0</v>
      </c>
      <c r="N16" s="203">
        <f>SUM(N11:N15)</f>
        <v>0</v>
      </c>
      <c r="O16" s="12"/>
      <c r="P16" s="127" t="s">
        <v>518</v>
      </c>
    </row>
    <row r="17" spans="1:16" ht="12.75" customHeight="1" x14ac:dyDescent="0.3">
      <c r="A17" s="72">
        <v>17</v>
      </c>
      <c r="B17" s="71"/>
      <c r="C17" s="256"/>
      <c r="D17" s="256"/>
      <c r="E17" s="71"/>
      <c r="F17" s="71"/>
      <c r="G17" s="71"/>
      <c r="H17" s="71"/>
      <c r="I17" s="71"/>
      <c r="J17" s="71"/>
      <c r="K17" s="71"/>
      <c r="L17" s="71"/>
      <c r="M17" s="71"/>
      <c r="N17" s="71"/>
      <c r="O17" s="12"/>
    </row>
    <row r="18" spans="1:16" ht="17.25" customHeight="1" x14ac:dyDescent="0.35">
      <c r="A18" s="72">
        <v>18</v>
      </c>
      <c r="B18" s="71"/>
      <c r="C18" s="85" t="s">
        <v>519</v>
      </c>
      <c r="D18" s="256"/>
      <c r="E18" s="71"/>
      <c r="F18" s="71"/>
      <c r="G18" s="71"/>
      <c r="H18" s="71"/>
      <c r="I18" s="71"/>
      <c r="J18" s="71"/>
      <c r="K18" s="71"/>
      <c r="L18" s="71"/>
      <c r="M18" s="71"/>
      <c r="N18" s="71"/>
      <c r="O18" s="12"/>
    </row>
    <row r="19" spans="1:16" ht="15" customHeight="1" thickBot="1" x14ac:dyDescent="0.35">
      <c r="A19" s="72">
        <v>19</v>
      </c>
      <c r="B19" s="71"/>
      <c r="C19" s="86"/>
      <c r="D19" s="71"/>
      <c r="E19" s="71"/>
      <c r="F19" s="71"/>
      <c r="G19" s="71"/>
      <c r="H19" s="71"/>
      <c r="I19" s="71"/>
      <c r="J19" s="71"/>
      <c r="K19" s="71"/>
      <c r="L19" s="71"/>
      <c r="M19" s="71"/>
      <c r="N19" s="71"/>
      <c r="O19" s="12"/>
    </row>
    <row r="20" spans="1:16" ht="15" customHeight="1" thickBot="1" x14ac:dyDescent="0.35">
      <c r="A20" s="72">
        <v>20</v>
      </c>
      <c r="B20" s="71"/>
      <c r="C20" s="86"/>
      <c r="D20" s="71"/>
      <c r="E20" s="73" t="s">
        <v>520</v>
      </c>
      <c r="F20" s="71"/>
      <c r="G20" s="71"/>
      <c r="H20" s="71"/>
      <c r="I20" s="334">
        <f>M16+N16</f>
        <v>0</v>
      </c>
      <c r="J20" s="71"/>
      <c r="K20" s="71"/>
      <c r="L20" s="71"/>
      <c r="M20" s="71"/>
      <c r="N20" s="71"/>
      <c r="O20" s="12"/>
      <c r="P20" s="127" t="s">
        <v>521</v>
      </c>
    </row>
    <row r="21" spans="1:16" ht="15" customHeight="1" x14ac:dyDescent="0.3">
      <c r="A21" s="72">
        <v>21</v>
      </c>
      <c r="B21" s="71"/>
      <c r="C21" s="86"/>
      <c r="D21" s="71"/>
      <c r="E21" s="73"/>
      <c r="F21" s="71"/>
      <c r="G21" s="71"/>
      <c r="H21" s="71"/>
      <c r="I21" s="71"/>
      <c r="J21" s="71"/>
      <c r="K21" s="71"/>
      <c r="L21" s="71"/>
      <c r="M21" s="71"/>
      <c r="N21" s="71"/>
      <c r="O21" s="12"/>
    </row>
    <row r="22" spans="1:16" ht="15" customHeight="1" x14ac:dyDescent="0.3">
      <c r="A22" s="72">
        <v>22</v>
      </c>
      <c r="B22" s="71"/>
      <c r="C22" s="86"/>
      <c r="D22" s="14"/>
      <c r="E22" s="73"/>
      <c r="F22" s="167" t="s">
        <v>522</v>
      </c>
      <c r="G22" s="71"/>
      <c r="H22" s="514"/>
      <c r="I22" s="71"/>
      <c r="J22" s="71"/>
      <c r="K22" s="71"/>
      <c r="L22" s="71"/>
      <c r="M22" s="71"/>
      <c r="N22" s="71"/>
      <c r="O22" s="12"/>
    </row>
    <row r="23" spans="1:16" ht="15" customHeight="1" x14ac:dyDescent="0.3">
      <c r="A23" s="72">
        <v>23</v>
      </c>
      <c r="B23" s="71"/>
      <c r="C23" s="86"/>
      <c r="D23" s="14"/>
      <c r="E23" s="73"/>
      <c r="F23" s="87" t="s">
        <v>523</v>
      </c>
      <c r="G23" s="71"/>
      <c r="H23" s="333">
        <v>0.42</v>
      </c>
      <c r="I23" s="71"/>
      <c r="J23" s="71"/>
      <c r="K23" s="71"/>
      <c r="L23" s="71"/>
      <c r="M23" s="71"/>
      <c r="N23" s="71"/>
      <c r="O23" s="12"/>
    </row>
    <row r="24" spans="1:16" ht="15" customHeight="1" x14ac:dyDescent="0.3">
      <c r="A24" s="72">
        <v>24</v>
      </c>
      <c r="B24" s="71"/>
      <c r="C24" s="86"/>
      <c r="D24" s="14"/>
      <c r="E24" s="73"/>
      <c r="F24" s="87" t="s">
        <v>524</v>
      </c>
      <c r="G24" s="71"/>
      <c r="H24" s="514"/>
      <c r="I24" s="71"/>
      <c r="J24" s="71"/>
      <c r="K24" s="71"/>
      <c r="L24" s="71"/>
      <c r="M24" s="71"/>
      <c r="N24" s="71"/>
      <c r="O24" s="12"/>
    </row>
    <row r="25" spans="1:16" ht="15" customHeight="1" x14ac:dyDescent="0.3">
      <c r="A25" s="72">
        <v>25</v>
      </c>
      <c r="B25" s="71"/>
      <c r="C25" s="86"/>
      <c r="D25" s="86"/>
      <c r="E25" s="73" t="s">
        <v>525</v>
      </c>
      <c r="F25" s="86"/>
      <c r="G25" s="71"/>
      <c r="H25" s="71"/>
      <c r="I25" s="266">
        <f>IF(H22&lt;&gt;0,H24*H23/H22,0)</f>
        <v>0</v>
      </c>
      <c r="J25" s="71"/>
      <c r="K25" s="71"/>
      <c r="L25" s="71"/>
      <c r="M25" s="71"/>
      <c r="N25" s="71"/>
      <c r="O25" s="12"/>
    </row>
    <row r="26" spans="1:16" ht="15" customHeight="1" thickBot="1" x14ac:dyDescent="0.35">
      <c r="A26" s="72">
        <v>26</v>
      </c>
      <c r="B26" s="71"/>
      <c r="C26" s="86"/>
      <c r="D26" s="71"/>
      <c r="E26" s="73"/>
      <c r="F26" s="71"/>
      <c r="G26" s="71"/>
      <c r="H26" s="71"/>
      <c r="I26" s="71"/>
      <c r="J26" s="71"/>
      <c r="K26" s="71"/>
      <c r="L26" s="71"/>
      <c r="M26" s="71"/>
      <c r="N26" s="71"/>
      <c r="O26" s="12"/>
    </row>
    <row r="27" spans="1:16" ht="15" customHeight="1" thickBot="1" x14ac:dyDescent="0.35">
      <c r="A27" s="72">
        <v>27</v>
      </c>
      <c r="B27" s="71"/>
      <c r="C27" s="86"/>
      <c r="D27" s="86"/>
      <c r="E27" s="73" t="s">
        <v>188</v>
      </c>
      <c r="F27" s="86"/>
      <c r="G27" s="71"/>
      <c r="H27" s="71"/>
      <c r="I27" s="263">
        <f>IF(I25="not defined",0,MAX(I20*I25,0))</f>
        <v>0</v>
      </c>
      <c r="J27" s="71"/>
      <c r="K27" s="71"/>
      <c r="L27" s="71"/>
      <c r="M27" s="71"/>
      <c r="N27" s="71"/>
      <c r="O27" s="12"/>
      <c r="P27" s="127" t="s">
        <v>526</v>
      </c>
    </row>
    <row r="28" spans="1:16" x14ac:dyDescent="0.3">
      <c r="A28" s="16"/>
      <c r="B28" s="17"/>
      <c r="C28" s="17"/>
      <c r="D28" s="17"/>
      <c r="E28" s="17"/>
      <c r="F28" s="17"/>
      <c r="G28" s="17"/>
      <c r="H28" s="17"/>
      <c r="I28" s="17"/>
      <c r="J28" s="17"/>
      <c r="K28" s="17"/>
      <c r="L28" s="17"/>
      <c r="M28" s="17"/>
      <c r="N28" s="17"/>
      <c r="O28" s="20"/>
    </row>
  </sheetData>
  <sheetProtection formatRows="0" insertRows="0"/>
  <mergeCells count="9">
    <mergeCell ref="M2:N2"/>
    <mergeCell ref="C15:D15"/>
    <mergeCell ref="C13:D13"/>
    <mergeCell ref="C14:D14"/>
    <mergeCell ref="M3:N3"/>
    <mergeCell ref="A5:O5"/>
    <mergeCell ref="C10:D10"/>
    <mergeCell ref="C11:D11"/>
    <mergeCell ref="C12:D12"/>
  </mergeCells>
  <dataValidations count="2">
    <dataValidation allowBlank="1" showInputMessage="1" showErrorMessage="1" prompt="Please enter a date that can be expressed in the d/m/yyyy format" sqref="G11:H15" xr:uid="{00000000-0002-0000-0900-000000000000}"/>
    <dataValidation allowBlank="1" showInputMessage="1" showErrorMessage="1" prompt="Please enter text" sqref="F11:F15" xr:uid="{00000000-0002-0000-0900-000001000000}"/>
  </dataValidations>
  <pageMargins left="0.70866141732283472" right="0.70866141732283472" top="0.74803149606299213" bottom="0.74803149606299213" header="0.31496062992125989" footer="0.31496062992125989"/>
  <pageSetup paperSize="9" scale="68"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B0FF-C1BD-4493-8914-42863596AB6D}">
  <sheetPr codeName="Sheet7">
    <tabColor theme="6" tint="-9.9978637043366805E-2"/>
  </sheetPr>
  <dimension ref="A1:P84"/>
  <sheetViews>
    <sheetView showGridLines="0" view="pageBreakPreview" zoomScaleNormal="100" zoomScaleSheetLayoutView="100" workbookViewId="0">
      <selection activeCell="M20" sqref="M20"/>
    </sheetView>
  </sheetViews>
  <sheetFormatPr defaultColWidth="9" defaultRowHeight="13.8" x14ac:dyDescent="0.3"/>
  <cols>
    <col min="1" max="1" width="4.6640625" customWidth="1"/>
    <col min="2" max="2" width="3" customWidth="1"/>
    <col min="3" max="3" width="6" customWidth="1"/>
    <col min="4" max="5" width="2.33203125" customWidth="1"/>
    <col min="6" max="6" width="27.88671875" customWidth="1"/>
    <col min="7" max="7" width="35.33203125" customWidth="1"/>
    <col min="8" max="8" width="28.5546875" customWidth="1"/>
    <col min="9" max="9" width="6" customWidth="1"/>
    <col min="10" max="14" width="16.6640625" customWidth="1"/>
    <col min="15" max="15" width="17.88671875" customWidth="1"/>
    <col min="16" max="16" width="14.33203125" bestFit="1" customWidth="1"/>
  </cols>
  <sheetData>
    <row r="1" spans="1:15" ht="15" customHeight="1" x14ac:dyDescent="0.35">
      <c r="A1" s="451"/>
      <c r="B1" s="452"/>
      <c r="C1" s="452"/>
      <c r="D1" s="452"/>
      <c r="E1" s="452"/>
      <c r="F1" s="452"/>
      <c r="G1" s="452"/>
      <c r="H1" s="452"/>
      <c r="I1" s="452"/>
      <c r="J1" s="452"/>
      <c r="K1" s="452"/>
      <c r="L1" s="452"/>
      <c r="M1" s="452"/>
      <c r="N1" s="452"/>
      <c r="O1" s="453"/>
    </row>
    <row r="2" spans="1:15" ht="18" customHeight="1" x14ac:dyDescent="0.35">
      <c r="A2" s="454"/>
      <c r="B2" s="455"/>
      <c r="C2" s="456"/>
      <c r="D2" s="456"/>
      <c r="E2" s="456"/>
      <c r="F2" s="456"/>
      <c r="G2" s="456"/>
      <c r="H2" s="456"/>
      <c r="I2" s="456"/>
      <c r="J2" s="456"/>
      <c r="K2" s="60" t="s">
        <v>5</v>
      </c>
      <c r="L2" s="665" t="str">
        <f>IF(NOT(ISBLANK(CoverSheet!$C$8)),CoverSheet!$C$8,"")</f>
        <v/>
      </c>
      <c r="M2" s="665"/>
      <c r="N2" s="665"/>
      <c r="O2" s="457"/>
    </row>
    <row r="3" spans="1:15" ht="18" customHeight="1" x14ac:dyDescent="0.35">
      <c r="A3" s="454"/>
      <c r="B3" s="455"/>
      <c r="C3" s="456"/>
      <c r="D3" s="456"/>
      <c r="E3" s="456"/>
      <c r="F3" s="456"/>
      <c r="G3" s="456"/>
      <c r="H3" s="456"/>
      <c r="I3" s="456"/>
      <c r="J3" s="456"/>
      <c r="K3" s="60" t="s">
        <v>72</v>
      </c>
      <c r="L3" s="630" t="str">
        <f>IF(ISNUMBER(#REF!),#REF!,"")</f>
        <v/>
      </c>
      <c r="M3" s="630"/>
      <c r="N3" s="630"/>
      <c r="O3" s="457"/>
    </row>
    <row r="4" spans="1:15" ht="21" x14ac:dyDescent="0.4">
      <c r="A4" s="144" t="s">
        <v>527</v>
      </c>
      <c r="B4" s="456"/>
      <c r="C4" s="456"/>
      <c r="D4" s="456"/>
      <c r="E4" s="456"/>
      <c r="F4" s="456"/>
      <c r="G4" s="456"/>
      <c r="H4" s="456"/>
      <c r="I4" s="456"/>
      <c r="J4" s="456"/>
      <c r="K4" s="371"/>
      <c r="L4" s="456"/>
      <c r="M4" s="456"/>
      <c r="N4" s="456"/>
      <c r="O4" s="458"/>
    </row>
    <row r="5" spans="1:15" ht="37.5" customHeight="1" x14ac:dyDescent="0.3">
      <c r="A5" s="627" t="s">
        <v>528</v>
      </c>
      <c r="B5" s="631"/>
      <c r="C5" s="631"/>
      <c r="D5" s="631"/>
      <c r="E5" s="631"/>
      <c r="F5" s="631"/>
      <c r="G5" s="631"/>
      <c r="H5" s="631"/>
      <c r="I5" s="631"/>
      <c r="J5" s="631"/>
      <c r="K5" s="631"/>
      <c r="L5" s="631"/>
      <c r="M5" s="631"/>
      <c r="N5" s="631"/>
      <c r="O5" s="61"/>
    </row>
    <row r="6" spans="1:15" ht="15" customHeight="1" x14ac:dyDescent="0.3">
      <c r="A6" s="55" t="s">
        <v>75</v>
      </c>
      <c r="B6" s="371"/>
      <c r="C6" s="370"/>
      <c r="D6" s="369"/>
      <c r="E6" s="369"/>
      <c r="F6" s="369"/>
      <c r="G6" s="369"/>
      <c r="H6" s="369"/>
      <c r="I6" s="369"/>
      <c r="J6" s="456"/>
      <c r="K6" s="456"/>
      <c r="L6" s="456"/>
      <c r="M6" s="456"/>
      <c r="N6" s="456"/>
      <c r="O6" s="458"/>
    </row>
    <row r="7" spans="1:15" ht="30" customHeight="1" x14ac:dyDescent="0.35">
      <c r="A7" s="72">
        <v>7</v>
      </c>
      <c r="B7" s="14"/>
      <c r="C7" s="85" t="s">
        <v>529</v>
      </c>
      <c r="D7" s="71"/>
      <c r="E7" s="71"/>
      <c r="F7" s="71"/>
      <c r="G7" s="71"/>
      <c r="H7" s="71"/>
      <c r="I7" s="71"/>
      <c r="J7" s="126"/>
      <c r="K7" s="126"/>
      <c r="L7" s="126"/>
      <c r="M7" s="126"/>
      <c r="N7" s="126"/>
      <c r="O7" s="12"/>
    </row>
    <row r="8" spans="1:15" ht="15.75" customHeight="1" x14ac:dyDescent="0.3">
      <c r="A8" s="72">
        <v>8</v>
      </c>
      <c r="B8" s="71"/>
      <c r="C8" s="666"/>
      <c r="D8" s="666"/>
      <c r="E8" s="257"/>
      <c r="F8" s="257"/>
      <c r="G8" s="257"/>
      <c r="H8" s="257"/>
      <c r="I8" s="257"/>
      <c r="J8" s="212" t="s">
        <v>530</v>
      </c>
      <c r="K8" s="212"/>
      <c r="L8" s="212"/>
      <c r="M8" s="212"/>
      <c r="N8" s="84"/>
      <c r="O8" s="12"/>
    </row>
    <row r="9" spans="1:15" ht="41.25" customHeight="1" x14ac:dyDescent="0.3">
      <c r="A9" s="72">
        <v>9</v>
      </c>
      <c r="B9" s="71"/>
      <c r="C9" s="666"/>
      <c r="D9" s="666"/>
      <c r="E9" s="257"/>
      <c r="F9" s="257"/>
      <c r="G9" s="257"/>
      <c r="H9" s="257"/>
      <c r="I9" s="257"/>
      <c r="J9" s="84" t="s">
        <v>531</v>
      </c>
      <c r="K9" s="84" t="s">
        <v>532</v>
      </c>
      <c r="L9" s="84" t="s">
        <v>533</v>
      </c>
      <c r="M9" s="84" t="s">
        <v>245</v>
      </c>
      <c r="N9" s="211" t="s">
        <v>534</v>
      </c>
      <c r="O9" s="12"/>
    </row>
    <row r="10" spans="1:15" ht="18" customHeight="1" x14ac:dyDescent="0.3">
      <c r="A10" s="72">
        <v>10</v>
      </c>
      <c r="B10" s="71"/>
      <c r="C10" s="86"/>
      <c r="D10" s="88" t="s">
        <v>477</v>
      </c>
      <c r="E10" s="73"/>
      <c r="F10" s="86"/>
      <c r="G10" s="86"/>
      <c r="H10" s="86"/>
      <c r="I10" s="86"/>
      <c r="J10" s="71"/>
      <c r="K10" s="71"/>
      <c r="L10" s="71"/>
      <c r="M10" s="71"/>
      <c r="N10" s="71"/>
      <c r="O10" s="12"/>
    </row>
    <row r="11" spans="1:15" ht="15" customHeight="1" x14ac:dyDescent="0.3">
      <c r="A11" s="72">
        <v>11</v>
      </c>
      <c r="B11" s="71"/>
      <c r="C11" s="14"/>
      <c r="D11" s="88"/>
      <c r="E11" s="73"/>
      <c r="F11" s="87" t="s">
        <v>535</v>
      </c>
      <c r="G11" s="14"/>
      <c r="H11" s="14"/>
      <c r="I11" s="14"/>
      <c r="J11" s="71"/>
      <c r="K11" s="514"/>
      <c r="L11" s="71"/>
      <c r="M11" s="71"/>
      <c r="N11" s="71"/>
      <c r="O11" s="12"/>
    </row>
    <row r="12" spans="1:15" ht="15" customHeight="1" x14ac:dyDescent="0.3">
      <c r="A12" s="72">
        <v>12</v>
      </c>
      <c r="B12" s="71"/>
      <c r="C12" s="14"/>
      <c r="D12" s="88"/>
      <c r="E12" s="73"/>
      <c r="F12" s="87" t="s">
        <v>536</v>
      </c>
      <c r="G12" s="14"/>
      <c r="H12" s="14"/>
      <c r="I12" s="14"/>
      <c r="J12" s="514"/>
      <c r="K12" s="514"/>
      <c r="L12" s="514"/>
      <c r="M12" s="509">
        <f>J12+K12+L12</f>
        <v>0</v>
      </c>
      <c r="N12" s="514"/>
      <c r="O12" s="12"/>
    </row>
    <row r="13" spans="1:15" ht="15" customHeight="1" x14ac:dyDescent="0.3">
      <c r="A13" s="72">
        <v>13</v>
      </c>
      <c r="B13" s="71"/>
      <c r="C13" s="14"/>
      <c r="D13" s="88"/>
      <c r="E13" s="73" t="s">
        <v>537</v>
      </c>
      <c r="F13" s="73"/>
      <c r="G13" s="14"/>
      <c r="H13" s="14"/>
      <c r="I13" s="14"/>
      <c r="J13" s="71"/>
      <c r="K13" s="509">
        <f>SUM(K11:K12)</f>
        <v>0</v>
      </c>
      <c r="L13" s="71"/>
      <c r="M13" s="71"/>
      <c r="N13" s="71"/>
      <c r="O13" s="12"/>
    </row>
    <row r="14" spans="1:15" ht="18" customHeight="1" x14ac:dyDescent="0.3">
      <c r="A14" s="72">
        <v>14</v>
      </c>
      <c r="B14" s="71"/>
      <c r="C14" s="86"/>
      <c r="D14" s="88" t="s">
        <v>478</v>
      </c>
      <c r="E14" s="73"/>
      <c r="F14" s="86"/>
      <c r="G14" s="86"/>
      <c r="H14" s="86"/>
      <c r="I14" s="86"/>
      <c r="J14" s="71"/>
      <c r="K14" s="71"/>
      <c r="L14" s="71"/>
      <c r="M14" s="71"/>
      <c r="N14" s="71"/>
      <c r="O14" s="12"/>
    </row>
    <row r="15" spans="1:15" ht="15" customHeight="1" x14ac:dyDescent="0.3">
      <c r="A15" s="72">
        <v>15</v>
      </c>
      <c r="B15" s="71"/>
      <c r="C15" s="14"/>
      <c r="D15" s="88"/>
      <c r="E15" s="73"/>
      <c r="F15" s="87" t="s">
        <v>535</v>
      </c>
      <c r="G15" s="14"/>
      <c r="H15" s="14"/>
      <c r="I15" s="14"/>
      <c r="J15" s="71"/>
      <c r="K15" s="514"/>
      <c r="L15" s="71"/>
      <c r="M15" s="71"/>
      <c r="N15" s="71"/>
      <c r="O15" s="12"/>
    </row>
    <row r="16" spans="1:15" ht="15" customHeight="1" x14ac:dyDescent="0.3">
      <c r="A16" s="72">
        <v>16</v>
      </c>
      <c r="B16" s="71"/>
      <c r="C16" s="14"/>
      <c r="D16" s="88"/>
      <c r="E16" s="73"/>
      <c r="F16" s="87" t="s">
        <v>536</v>
      </c>
      <c r="G16" s="14"/>
      <c r="H16" s="14"/>
      <c r="I16" s="14"/>
      <c r="J16" s="514"/>
      <c r="K16" s="514"/>
      <c r="L16" s="514"/>
      <c r="M16" s="509">
        <f>J16+K16+L16</f>
        <v>0</v>
      </c>
      <c r="N16" s="514"/>
      <c r="O16" s="12"/>
    </row>
    <row r="17" spans="1:16" ht="15" customHeight="1" x14ac:dyDescent="0.3">
      <c r="A17" s="72">
        <v>17</v>
      </c>
      <c r="B17" s="71"/>
      <c r="C17" s="14"/>
      <c r="D17" s="88"/>
      <c r="E17" s="73" t="s">
        <v>537</v>
      </c>
      <c r="F17" s="73"/>
      <c r="G17" s="14"/>
      <c r="H17" s="14"/>
      <c r="I17" s="14"/>
      <c r="J17" s="71"/>
      <c r="K17" s="509">
        <f>SUM(K15:K16)</f>
        <v>0</v>
      </c>
      <c r="L17" s="71"/>
      <c r="M17" s="71"/>
      <c r="N17" s="71"/>
      <c r="O17" s="12"/>
    </row>
    <row r="18" spans="1:16" ht="18" customHeight="1" x14ac:dyDescent="0.3">
      <c r="A18" s="72">
        <v>18</v>
      </c>
      <c r="B18" s="71"/>
      <c r="C18" s="86"/>
      <c r="D18" s="88" t="s">
        <v>479</v>
      </c>
      <c r="E18" s="73"/>
      <c r="F18" s="86"/>
      <c r="G18" s="86"/>
      <c r="H18" s="86"/>
      <c r="I18" s="86"/>
      <c r="J18" s="71"/>
      <c r="K18" s="71"/>
      <c r="L18" s="71"/>
      <c r="M18" s="71"/>
      <c r="N18" s="71"/>
      <c r="O18" s="12"/>
    </row>
    <row r="19" spans="1:16" ht="15" customHeight="1" x14ac:dyDescent="0.3">
      <c r="A19" s="72">
        <v>19</v>
      </c>
      <c r="B19" s="71"/>
      <c r="C19" s="14"/>
      <c r="D19" s="88"/>
      <c r="E19" s="73"/>
      <c r="F19" s="87" t="s">
        <v>535</v>
      </c>
      <c r="G19" s="14"/>
      <c r="H19" s="14"/>
      <c r="I19" s="14"/>
      <c r="J19" s="71"/>
      <c r="K19" s="514"/>
      <c r="L19" s="71"/>
      <c r="M19" s="71"/>
      <c r="N19" s="71"/>
      <c r="O19" s="12"/>
    </row>
    <row r="20" spans="1:16" ht="15" customHeight="1" x14ac:dyDescent="0.3">
      <c r="A20" s="72">
        <v>20</v>
      </c>
      <c r="B20" s="71"/>
      <c r="C20" s="14"/>
      <c r="D20" s="88"/>
      <c r="E20" s="73"/>
      <c r="F20" s="87" t="s">
        <v>536</v>
      </c>
      <c r="G20" s="14"/>
      <c r="H20" s="14"/>
      <c r="I20" s="14"/>
      <c r="J20" s="514"/>
      <c r="K20" s="514"/>
      <c r="L20" s="514"/>
      <c r="M20" s="509">
        <f>J20+K20+L20</f>
        <v>0</v>
      </c>
      <c r="N20" s="514"/>
      <c r="O20" s="12"/>
    </row>
    <row r="21" spans="1:16" ht="15" customHeight="1" x14ac:dyDescent="0.3">
      <c r="A21" s="72">
        <v>21</v>
      </c>
      <c r="B21" s="71"/>
      <c r="C21" s="14"/>
      <c r="D21" s="88"/>
      <c r="E21" s="73" t="s">
        <v>537</v>
      </c>
      <c r="F21" s="73"/>
      <c r="G21" s="14"/>
      <c r="H21" s="14"/>
      <c r="I21" s="14"/>
      <c r="J21" s="71"/>
      <c r="K21" s="509">
        <f>SUM(K19:K20)</f>
        <v>0</v>
      </c>
      <c r="L21" s="71"/>
      <c r="M21" s="71"/>
      <c r="N21" s="71"/>
      <c r="O21" s="12"/>
    </row>
    <row r="22" spans="1:16" ht="18" customHeight="1" x14ac:dyDescent="0.3">
      <c r="A22" s="72">
        <v>22</v>
      </c>
      <c r="B22" s="71"/>
      <c r="C22" s="86"/>
      <c r="D22" s="88" t="s">
        <v>538</v>
      </c>
      <c r="E22" s="73"/>
      <c r="F22" s="86"/>
      <c r="G22" s="86"/>
      <c r="H22" s="86"/>
      <c r="I22" s="86"/>
      <c r="J22" s="71"/>
      <c r="K22" s="71"/>
      <c r="L22" s="71"/>
      <c r="M22" s="71"/>
      <c r="N22" s="71"/>
      <c r="O22" s="12"/>
    </row>
    <row r="23" spans="1:16" ht="15" customHeight="1" x14ac:dyDescent="0.3">
      <c r="A23" s="72">
        <v>23</v>
      </c>
      <c r="B23" s="71"/>
      <c r="C23" s="14"/>
      <c r="D23" s="88"/>
      <c r="E23" s="73"/>
      <c r="F23" s="87" t="s">
        <v>535</v>
      </c>
      <c r="G23" s="14"/>
      <c r="H23" s="14"/>
      <c r="I23" s="14"/>
      <c r="J23" s="71"/>
      <c r="K23" s="514"/>
      <c r="L23" s="71"/>
      <c r="M23" s="71"/>
      <c r="N23" s="71"/>
      <c r="O23" s="12"/>
    </row>
    <row r="24" spans="1:16" ht="15" customHeight="1" x14ac:dyDescent="0.3">
      <c r="A24" s="72">
        <v>24</v>
      </c>
      <c r="B24" s="71"/>
      <c r="C24" s="14"/>
      <c r="D24" s="88"/>
      <c r="E24" s="73"/>
      <c r="F24" s="87" t="s">
        <v>536</v>
      </c>
      <c r="G24" s="14"/>
      <c r="H24" s="14"/>
      <c r="I24" s="14"/>
      <c r="J24" s="514"/>
      <c r="K24" s="514"/>
      <c r="L24" s="514"/>
      <c r="M24" s="509">
        <f>J24+K24+L24</f>
        <v>0</v>
      </c>
      <c r="N24" s="514"/>
      <c r="O24" s="12"/>
    </row>
    <row r="25" spans="1:16" ht="15" customHeight="1" x14ac:dyDescent="0.3">
      <c r="A25" s="72">
        <v>25</v>
      </c>
      <c r="B25" s="71"/>
      <c r="C25" s="14"/>
      <c r="D25" s="88"/>
      <c r="E25" s="73" t="s">
        <v>537</v>
      </c>
      <c r="F25" s="73"/>
      <c r="G25" s="14"/>
      <c r="H25" s="14"/>
      <c r="I25" s="14"/>
      <c r="J25" s="71"/>
      <c r="K25" s="509">
        <f>SUM(K23:K24)</f>
        <v>0</v>
      </c>
      <c r="L25" s="71"/>
      <c r="M25" s="71"/>
      <c r="N25" s="71"/>
      <c r="O25" s="12"/>
    </row>
    <row r="26" spans="1:16" ht="15" customHeight="1" x14ac:dyDescent="0.3">
      <c r="A26" s="72">
        <v>26</v>
      </c>
      <c r="B26" s="71"/>
      <c r="C26" s="14"/>
      <c r="D26" s="496" t="s">
        <v>484</v>
      </c>
      <c r="E26" s="434"/>
      <c r="F26" s="435"/>
      <c r="G26" s="86"/>
      <c r="H26" s="14"/>
      <c r="I26" s="86"/>
      <c r="J26" s="71"/>
      <c r="K26" s="71"/>
      <c r="L26" s="71"/>
      <c r="M26" s="71"/>
      <c r="N26" s="71"/>
      <c r="O26" s="12"/>
    </row>
    <row r="27" spans="1:16" ht="15" customHeight="1" x14ac:dyDescent="0.3">
      <c r="A27" s="72">
        <v>27</v>
      </c>
      <c r="B27" s="71"/>
      <c r="C27" s="14"/>
      <c r="D27" s="433"/>
      <c r="E27" s="434"/>
      <c r="F27" s="483" t="s">
        <v>535</v>
      </c>
      <c r="G27" s="14"/>
      <c r="H27" s="14"/>
      <c r="I27" s="14"/>
      <c r="J27" s="71"/>
      <c r="K27" s="524"/>
      <c r="L27" s="71"/>
      <c r="M27" s="71"/>
      <c r="N27" s="71"/>
      <c r="O27" s="12"/>
      <c r="P27" s="459"/>
    </row>
    <row r="28" spans="1:16" ht="15" customHeight="1" x14ac:dyDescent="0.3">
      <c r="A28" s="72">
        <v>28</v>
      </c>
      <c r="B28" s="71"/>
      <c r="C28" s="14"/>
      <c r="D28" s="433"/>
      <c r="E28" s="434"/>
      <c r="F28" s="483" t="s">
        <v>536</v>
      </c>
      <c r="G28" s="14"/>
      <c r="H28" s="14"/>
      <c r="I28" s="14"/>
      <c r="J28" s="524"/>
      <c r="K28" s="524"/>
      <c r="L28" s="524"/>
      <c r="M28" s="509">
        <f>J28+K28+L28</f>
        <v>0</v>
      </c>
      <c r="N28" s="524"/>
      <c r="O28" s="12"/>
      <c r="P28" s="459"/>
    </row>
    <row r="29" spans="1:16" ht="15" customHeight="1" x14ac:dyDescent="0.3">
      <c r="A29" s="72">
        <v>29</v>
      </c>
      <c r="B29" s="71"/>
      <c r="C29" s="14"/>
      <c r="D29" s="433"/>
      <c r="E29" s="497" t="s">
        <v>537</v>
      </c>
      <c r="F29" s="497"/>
      <c r="G29" s="14"/>
      <c r="H29" s="14"/>
      <c r="I29" s="14"/>
      <c r="J29" s="71"/>
      <c r="K29" s="509">
        <f>SUM(K27:K28)</f>
        <v>0</v>
      </c>
      <c r="L29" s="71"/>
      <c r="M29" s="71"/>
      <c r="N29" s="71"/>
      <c r="O29" s="12"/>
      <c r="P29" s="459"/>
    </row>
    <row r="30" spans="1:16" ht="18" customHeight="1" x14ac:dyDescent="0.3">
      <c r="A30" s="72">
        <v>30</v>
      </c>
      <c r="B30" s="71"/>
      <c r="C30" s="86"/>
      <c r="D30" s="88" t="s">
        <v>483</v>
      </c>
      <c r="E30" s="73"/>
      <c r="F30" s="86"/>
      <c r="G30" s="86"/>
      <c r="H30" s="86"/>
      <c r="I30" s="86"/>
      <c r="J30" s="71"/>
      <c r="K30" s="71"/>
      <c r="L30" s="71"/>
      <c r="M30" s="71"/>
      <c r="N30" s="71"/>
      <c r="O30" s="12"/>
    </row>
    <row r="31" spans="1:16" ht="15" customHeight="1" x14ac:dyDescent="0.3">
      <c r="A31" s="72">
        <v>31</v>
      </c>
      <c r="B31" s="71"/>
      <c r="C31" s="14"/>
      <c r="D31" s="88"/>
      <c r="E31" s="73"/>
      <c r="F31" s="87" t="s">
        <v>535</v>
      </c>
      <c r="G31" s="14"/>
      <c r="H31" s="14"/>
      <c r="I31" s="14"/>
      <c r="J31" s="71"/>
      <c r="K31" s="514"/>
      <c r="L31" s="71"/>
      <c r="M31" s="71"/>
      <c r="N31" s="71"/>
      <c r="O31" s="12"/>
    </row>
    <row r="32" spans="1:16" ht="15" customHeight="1" x14ac:dyDescent="0.3">
      <c r="A32" s="72">
        <v>32</v>
      </c>
      <c r="B32" s="71"/>
      <c r="C32" s="14"/>
      <c r="D32" s="88"/>
      <c r="E32" s="73"/>
      <c r="F32" s="87" t="s">
        <v>536</v>
      </c>
      <c r="G32" s="14"/>
      <c r="H32" s="14"/>
      <c r="I32" s="14"/>
      <c r="J32" s="514"/>
      <c r="K32" s="514"/>
      <c r="L32" s="514"/>
      <c r="M32" s="509">
        <f>J32+K32+L32</f>
        <v>0</v>
      </c>
      <c r="N32" s="514"/>
      <c r="O32" s="12"/>
    </row>
    <row r="33" spans="1:15" ht="18" customHeight="1" x14ac:dyDescent="0.3">
      <c r="A33" s="72">
        <v>33</v>
      </c>
      <c r="B33" s="71"/>
      <c r="C33" s="14"/>
      <c r="D33" s="88"/>
      <c r="E33" s="73" t="s">
        <v>537</v>
      </c>
      <c r="F33" s="73"/>
      <c r="G33" s="14"/>
      <c r="H33" s="14"/>
      <c r="I33" s="14"/>
      <c r="J33" s="71"/>
      <c r="K33" s="509">
        <f>SUM(K31:K32)</f>
        <v>0</v>
      </c>
      <c r="L33" s="71"/>
      <c r="M33" s="71"/>
      <c r="N33" s="71"/>
      <c r="O33" s="12"/>
    </row>
    <row r="34" spans="1:15" ht="15" customHeight="1" x14ac:dyDescent="0.3">
      <c r="A34" s="72">
        <v>34</v>
      </c>
      <c r="B34" s="71"/>
      <c r="C34" s="86"/>
      <c r="D34" s="88" t="s">
        <v>482</v>
      </c>
      <c r="E34" s="73"/>
      <c r="F34" s="86"/>
      <c r="G34" s="86"/>
      <c r="H34" s="86"/>
      <c r="I34" s="86"/>
      <c r="J34" s="71"/>
      <c r="K34" s="71"/>
      <c r="L34" s="71"/>
      <c r="M34" s="71"/>
      <c r="N34" s="71"/>
      <c r="O34" s="12"/>
    </row>
    <row r="35" spans="1:15" ht="15" customHeight="1" x14ac:dyDescent="0.3">
      <c r="A35" s="72">
        <v>35</v>
      </c>
      <c r="B35" s="71"/>
      <c r="C35" s="14"/>
      <c r="D35" s="88"/>
      <c r="E35" s="73"/>
      <c r="F35" s="87" t="s">
        <v>535</v>
      </c>
      <c r="G35" s="14"/>
      <c r="H35" s="14"/>
      <c r="I35" s="14"/>
      <c r="J35" s="71"/>
      <c r="K35" s="514"/>
      <c r="L35" s="71"/>
      <c r="M35" s="71"/>
      <c r="N35" s="71"/>
      <c r="O35" s="12"/>
    </row>
    <row r="36" spans="1:15" ht="15" customHeight="1" x14ac:dyDescent="0.3">
      <c r="A36" s="72">
        <v>36</v>
      </c>
      <c r="B36" s="71"/>
      <c r="C36" s="14"/>
      <c r="D36" s="88"/>
      <c r="E36" s="73"/>
      <c r="F36" s="87" t="s">
        <v>536</v>
      </c>
      <c r="G36" s="14"/>
      <c r="H36" s="14"/>
      <c r="I36" s="14"/>
      <c r="J36" s="514"/>
      <c r="K36" s="514"/>
      <c r="L36" s="514"/>
      <c r="M36" s="509">
        <f>J36+K36+L36</f>
        <v>0</v>
      </c>
      <c r="N36" s="514"/>
      <c r="O36" s="12"/>
    </row>
    <row r="37" spans="1:15" ht="15" customHeight="1" x14ac:dyDescent="0.3">
      <c r="A37" s="72">
        <v>37</v>
      </c>
      <c r="B37" s="71"/>
      <c r="C37" s="14"/>
      <c r="D37" s="88"/>
      <c r="E37" s="73" t="s">
        <v>537</v>
      </c>
      <c r="F37" s="73"/>
      <c r="G37" s="14"/>
      <c r="H37" s="14"/>
      <c r="I37" s="14"/>
      <c r="J37" s="71"/>
      <c r="K37" s="509">
        <f>SUM(K35:K36)</f>
        <v>0</v>
      </c>
      <c r="L37" s="71"/>
      <c r="M37" s="71"/>
      <c r="N37" s="71"/>
      <c r="O37" s="12"/>
    </row>
    <row r="38" spans="1:15" ht="14.4" thickBot="1" x14ac:dyDescent="0.35">
      <c r="A38" s="72">
        <v>38</v>
      </c>
      <c r="B38" s="71"/>
      <c r="C38" s="87"/>
      <c r="D38" s="87"/>
      <c r="E38" s="87"/>
      <c r="F38" s="71"/>
      <c r="G38" s="71"/>
      <c r="H38" s="71"/>
      <c r="I38" s="71"/>
      <c r="J38" s="71"/>
      <c r="K38" s="71"/>
      <c r="L38" s="71"/>
      <c r="M38" s="71"/>
      <c r="N38" s="71"/>
      <c r="O38" s="12"/>
    </row>
    <row r="39" spans="1:15" ht="15" customHeight="1" thickBot="1" x14ac:dyDescent="0.35">
      <c r="A39" s="72">
        <v>39</v>
      </c>
      <c r="B39" s="71"/>
      <c r="C39" s="71"/>
      <c r="D39" s="88" t="s">
        <v>539</v>
      </c>
      <c r="E39" s="88"/>
      <c r="F39" s="71"/>
      <c r="G39" s="71"/>
      <c r="H39" s="71"/>
      <c r="I39" s="71"/>
      <c r="J39" s="71"/>
      <c r="K39" s="263">
        <f>SUM(K11,K15,K19,K23,K31,K35,K27)</f>
        <v>0</v>
      </c>
      <c r="L39" s="71"/>
      <c r="M39" s="71"/>
      <c r="N39" s="71"/>
      <c r="O39" s="12"/>
    </row>
    <row r="40" spans="1:15" ht="15" customHeight="1" thickBot="1" x14ac:dyDescent="0.35">
      <c r="A40" s="72">
        <v>40</v>
      </c>
      <c r="B40" s="71"/>
      <c r="C40" s="71"/>
      <c r="D40" s="88" t="s">
        <v>540</v>
      </c>
      <c r="E40" s="88"/>
      <c r="F40" s="71"/>
      <c r="G40" s="71"/>
      <c r="H40" s="71"/>
      <c r="I40" s="71"/>
      <c r="J40" s="263">
        <f>SUM(J12,J16,J20,J24,J32,J36,J28)</f>
        <v>0</v>
      </c>
      <c r="K40" s="263">
        <f>SUM(K12,K16,K20,K24,K32,K36,K28)</f>
        <v>0</v>
      </c>
      <c r="L40" s="263">
        <f>SUM(L12,L16,L20,L24,L32,L36,L28)</f>
        <v>0</v>
      </c>
      <c r="M40" s="263">
        <f>SUM(M12,M16,M20,M24,M32,M36,M28)</f>
        <v>0</v>
      </c>
      <c r="N40" s="263">
        <f>SUM(N12,N16,N20,N24,N32,N36,N28)</f>
        <v>0</v>
      </c>
      <c r="O40" s="12"/>
    </row>
    <row r="41" spans="1:15" ht="15" customHeight="1" thickBot="1" x14ac:dyDescent="0.35">
      <c r="A41" s="72">
        <v>41</v>
      </c>
      <c r="B41" s="71"/>
      <c r="C41" s="71"/>
      <c r="D41" s="179" t="s">
        <v>82</v>
      </c>
      <c r="E41" s="179"/>
      <c r="F41" s="56"/>
      <c r="G41" s="71"/>
      <c r="H41" s="71"/>
      <c r="I41" s="71"/>
      <c r="J41" s="71"/>
      <c r="K41" s="263">
        <f>K39+K40</f>
        <v>0</v>
      </c>
      <c r="L41" s="71"/>
      <c r="M41" s="71"/>
      <c r="N41" s="71"/>
      <c r="O41" s="12"/>
    </row>
    <row r="42" spans="1:15" ht="15" customHeight="1" x14ac:dyDescent="0.3">
      <c r="A42" s="72">
        <v>42</v>
      </c>
      <c r="B42" s="71"/>
      <c r="C42" s="71"/>
      <c r="D42" s="88"/>
      <c r="E42" s="88"/>
      <c r="F42" s="71"/>
      <c r="G42" s="71"/>
      <c r="H42" s="71"/>
      <c r="I42" s="71"/>
      <c r="J42" s="71"/>
      <c r="K42" s="71"/>
      <c r="L42" s="71"/>
      <c r="M42" s="71"/>
      <c r="N42" s="71"/>
      <c r="O42" s="12"/>
    </row>
    <row r="43" spans="1:15" ht="30" customHeight="1" x14ac:dyDescent="0.35">
      <c r="A43" s="72">
        <v>43</v>
      </c>
      <c r="B43" s="14"/>
      <c r="C43" s="85" t="s">
        <v>541</v>
      </c>
      <c r="D43" s="71"/>
      <c r="E43" s="71"/>
      <c r="F43" s="71"/>
      <c r="G43" s="71"/>
      <c r="H43" s="71"/>
      <c r="I43" s="71"/>
      <c r="J43" s="71"/>
      <c r="K43" s="71"/>
      <c r="L43" s="71"/>
      <c r="M43" s="71"/>
      <c r="N43" s="71"/>
      <c r="O43" s="12"/>
    </row>
    <row r="44" spans="1:15" ht="30" customHeight="1" x14ac:dyDescent="0.35">
      <c r="A44" s="72">
        <v>44</v>
      </c>
      <c r="B44" s="14"/>
      <c r="C44" s="85"/>
      <c r="D44" s="88" t="s">
        <v>542</v>
      </c>
      <c r="E44" s="71"/>
      <c r="F44" s="71"/>
      <c r="G44" s="71"/>
      <c r="H44" s="71"/>
      <c r="I44" s="71"/>
      <c r="J44" s="71"/>
      <c r="K44" s="89" t="s">
        <v>108</v>
      </c>
      <c r="L44" s="71"/>
      <c r="M44" s="71"/>
      <c r="N44" s="71"/>
      <c r="O44" s="12"/>
    </row>
    <row r="45" spans="1:15" ht="18" customHeight="1" x14ac:dyDescent="0.3">
      <c r="A45" s="72">
        <v>45</v>
      </c>
      <c r="B45" s="71"/>
      <c r="C45" s="86"/>
      <c r="D45" s="88" t="s">
        <v>543</v>
      </c>
      <c r="E45" s="73"/>
      <c r="F45" s="86"/>
      <c r="G45" s="86"/>
      <c r="H45" s="86"/>
      <c r="I45" s="86"/>
      <c r="J45" s="71"/>
      <c r="K45" s="71"/>
      <c r="L45" s="71"/>
      <c r="M45" s="71"/>
      <c r="N45" s="71"/>
      <c r="O45" s="12"/>
    </row>
    <row r="46" spans="1:15" ht="15" customHeight="1" x14ac:dyDescent="0.3">
      <c r="A46" s="72">
        <v>46</v>
      </c>
      <c r="B46" s="71"/>
      <c r="C46" s="14"/>
      <c r="D46" s="88"/>
      <c r="E46" s="73"/>
      <c r="F46" s="87" t="s">
        <v>535</v>
      </c>
      <c r="G46" s="14"/>
      <c r="H46" s="14"/>
      <c r="I46" s="14"/>
      <c r="J46" s="71"/>
      <c r="K46" s="514"/>
      <c r="L46" s="71"/>
      <c r="M46" s="71"/>
      <c r="N46" s="71"/>
      <c r="O46" s="12"/>
    </row>
    <row r="47" spans="1:15" ht="15" customHeight="1" x14ac:dyDescent="0.3">
      <c r="A47" s="72">
        <v>47</v>
      </c>
      <c r="B47" s="71"/>
      <c r="C47" s="14"/>
      <c r="D47" s="88"/>
      <c r="E47" s="73"/>
      <c r="F47" s="87" t="s">
        <v>536</v>
      </c>
      <c r="G47" s="14"/>
      <c r="H47" s="14"/>
      <c r="I47" s="14"/>
      <c r="J47" s="71"/>
      <c r="K47" s="514"/>
      <c r="L47" s="71"/>
      <c r="M47" s="71"/>
      <c r="N47" s="71"/>
      <c r="O47" s="12"/>
    </row>
    <row r="48" spans="1:15" ht="15" customHeight="1" x14ac:dyDescent="0.3">
      <c r="A48" s="72">
        <v>48</v>
      </c>
      <c r="B48" s="71"/>
      <c r="C48" s="14"/>
      <c r="D48" s="88"/>
      <c r="E48" s="73" t="s">
        <v>537</v>
      </c>
      <c r="F48" s="73"/>
      <c r="G48" s="14"/>
      <c r="H48" s="14"/>
      <c r="I48" s="14"/>
      <c r="J48" s="71"/>
      <c r="K48" s="509">
        <f>SUM(K46:K47)</f>
        <v>0</v>
      </c>
      <c r="L48" s="71"/>
      <c r="M48" s="71"/>
      <c r="N48" s="71"/>
      <c r="O48" s="12"/>
    </row>
    <row r="49" spans="1:15" ht="18" customHeight="1" x14ac:dyDescent="0.3">
      <c r="A49" s="72">
        <v>49</v>
      </c>
      <c r="B49" s="71"/>
      <c r="C49" s="86"/>
      <c r="D49" s="88" t="s">
        <v>544</v>
      </c>
      <c r="E49" s="73"/>
      <c r="F49" s="86"/>
      <c r="G49" s="86"/>
      <c r="H49" s="86"/>
      <c r="I49" s="86"/>
      <c r="J49" s="71"/>
      <c r="K49" s="71"/>
      <c r="L49" s="71"/>
      <c r="M49" s="71"/>
      <c r="N49" s="71"/>
      <c r="O49" s="12"/>
    </row>
    <row r="50" spans="1:15" ht="15" customHeight="1" x14ac:dyDescent="0.3">
      <c r="A50" s="72">
        <v>50</v>
      </c>
      <c r="B50" s="71"/>
      <c r="C50" s="14"/>
      <c r="D50" s="88"/>
      <c r="E50" s="73"/>
      <c r="F50" s="87" t="s">
        <v>535</v>
      </c>
      <c r="G50" s="14"/>
      <c r="H50" s="14"/>
      <c r="I50" s="14"/>
      <c r="J50" s="71"/>
      <c r="K50" s="514"/>
      <c r="L50" s="71"/>
      <c r="M50" s="71"/>
      <c r="N50" s="71"/>
      <c r="O50" s="12"/>
    </row>
    <row r="51" spans="1:15" ht="15" customHeight="1" x14ac:dyDescent="0.3">
      <c r="A51" s="72">
        <v>51</v>
      </c>
      <c r="B51" s="71"/>
      <c r="C51" s="14"/>
      <c r="D51" s="88"/>
      <c r="E51" s="73"/>
      <c r="F51" s="87" t="s">
        <v>536</v>
      </c>
      <c r="G51" s="14"/>
      <c r="H51" s="14"/>
      <c r="I51" s="14"/>
      <c r="J51" s="71"/>
      <c r="K51" s="514"/>
      <c r="L51" s="71"/>
      <c r="M51" s="71"/>
      <c r="N51" s="71"/>
      <c r="O51" s="12"/>
    </row>
    <row r="52" spans="1:15" ht="15" customHeight="1" x14ac:dyDescent="0.3">
      <c r="A52" s="72">
        <v>52</v>
      </c>
      <c r="B52" s="71"/>
      <c r="C52" s="14"/>
      <c r="D52" s="88"/>
      <c r="E52" s="73" t="s">
        <v>537</v>
      </c>
      <c r="F52" s="73"/>
      <c r="G52" s="14"/>
      <c r="H52" s="14"/>
      <c r="I52" s="14"/>
      <c r="J52" s="71"/>
      <c r="K52" s="509">
        <f>SUM(K50:K51)</f>
        <v>0</v>
      </c>
      <c r="L52" s="71"/>
      <c r="M52" s="71"/>
      <c r="N52" s="71"/>
      <c r="O52" s="12"/>
    </row>
    <row r="53" spans="1:15" x14ac:dyDescent="0.3">
      <c r="A53" s="72">
        <v>53</v>
      </c>
      <c r="B53" s="71"/>
      <c r="C53" s="14"/>
      <c r="D53" s="14"/>
      <c r="E53" s="14"/>
      <c r="F53" s="14"/>
      <c r="G53" s="14"/>
      <c r="H53" s="14"/>
      <c r="I53" s="14"/>
      <c r="J53" s="71"/>
      <c r="K53" s="71"/>
      <c r="L53" s="71"/>
      <c r="M53" s="71"/>
      <c r="N53" s="71"/>
      <c r="O53" s="12"/>
    </row>
    <row r="54" spans="1:15" ht="30" customHeight="1" x14ac:dyDescent="0.35">
      <c r="A54" s="72">
        <v>54</v>
      </c>
      <c r="B54" s="14"/>
      <c r="C54" s="85" t="s">
        <v>545</v>
      </c>
      <c r="D54" s="71"/>
      <c r="E54" s="71"/>
      <c r="F54" s="71"/>
      <c r="G54" s="71"/>
      <c r="H54" s="71"/>
      <c r="I54" s="71"/>
      <c r="J54" s="71"/>
      <c r="K54" s="71"/>
      <c r="L54" s="71"/>
      <c r="M54" s="71"/>
      <c r="N54" s="71"/>
      <c r="O54" s="12"/>
    </row>
    <row r="55" spans="1:15" ht="15" customHeight="1" x14ac:dyDescent="0.3">
      <c r="A55" s="72">
        <v>55</v>
      </c>
      <c r="B55" s="71"/>
      <c r="C55" s="71"/>
      <c r="D55" s="71"/>
      <c r="E55" s="73"/>
      <c r="F55" s="71"/>
      <c r="G55" s="71"/>
      <c r="H55" s="71"/>
      <c r="I55" s="71"/>
      <c r="J55" s="71"/>
      <c r="K55" s="84"/>
      <c r="L55" s="657" t="s">
        <v>108</v>
      </c>
      <c r="M55" s="657"/>
      <c r="N55" s="71"/>
      <c r="O55" s="12"/>
    </row>
    <row r="56" spans="1:15" ht="15" customHeight="1" x14ac:dyDescent="0.3">
      <c r="A56" s="72">
        <v>56</v>
      </c>
      <c r="B56" s="71"/>
      <c r="C56" s="37"/>
      <c r="D56" s="37"/>
      <c r="E56" s="73" t="s">
        <v>546</v>
      </c>
      <c r="F56" s="37"/>
      <c r="G56" s="37"/>
      <c r="H56" s="37"/>
      <c r="I56" s="37"/>
      <c r="J56" s="71"/>
      <c r="K56" s="84"/>
      <c r="L56" s="84" t="s">
        <v>125</v>
      </c>
      <c r="M56" s="84" t="s">
        <v>547</v>
      </c>
      <c r="N56" s="71"/>
      <c r="O56" s="12"/>
    </row>
    <row r="57" spans="1:15" ht="15" customHeight="1" x14ac:dyDescent="0.3">
      <c r="A57" s="72">
        <v>57</v>
      </c>
      <c r="B57" s="71"/>
      <c r="C57" s="37"/>
      <c r="D57" s="37"/>
      <c r="E57" s="73"/>
      <c r="F57" s="87" t="s">
        <v>548</v>
      </c>
      <c r="G57" s="37"/>
      <c r="H57" s="460"/>
      <c r="I57" s="37"/>
      <c r="J57" s="126"/>
      <c r="K57" s="71" t="s">
        <v>549</v>
      </c>
      <c r="L57" s="514"/>
      <c r="M57" s="514"/>
      <c r="N57" s="71"/>
      <c r="O57" s="12"/>
    </row>
    <row r="58" spans="1:15" ht="15" customHeight="1" thickBot="1" x14ac:dyDescent="0.35">
      <c r="A58" s="72">
        <v>58</v>
      </c>
      <c r="B58" s="71"/>
      <c r="C58" s="37"/>
      <c r="D58" s="37"/>
      <c r="E58" s="73"/>
      <c r="F58" s="87" t="s">
        <v>550</v>
      </c>
      <c r="G58" s="37"/>
      <c r="H58" s="460"/>
      <c r="I58" s="37"/>
      <c r="J58" s="126"/>
      <c r="K58" s="71" t="s">
        <v>551</v>
      </c>
      <c r="L58" s="514"/>
      <c r="M58" s="514"/>
      <c r="N58" s="71"/>
      <c r="O58" s="12"/>
    </row>
    <row r="59" spans="1:15" ht="15" customHeight="1" thickBot="1" x14ac:dyDescent="0.35">
      <c r="A59" s="72">
        <v>59</v>
      </c>
      <c r="B59" s="71"/>
      <c r="C59" s="37"/>
      <c r="D59" s="37"/>
      <c r="E59" s="73"/>
      <c r="F59" s="87" t="s">
        <v>552</v>
      </c>
      <c r="G59" s="37"/>
      <c r="H59" s="460"/>
      <c r="I59" s="37"/>
      <c r="J59" s="126"/>
      <c r="K59" s="71" t="s">
        <v>553</v>
      </c>
      <c r="L59" s="410">
        <f>L57-L58</f>
        <v>0</v>
      </c>
      <c r="M59" s="410">
        <f>M57-M58</f>
        <v>0</v>
      </c>
      <c r="N59" s="71"/>
      <c r="O59" s="12"/>
    </row>
    <row r="60" spans="1:15" ht="15" customHeight="1" x14ac:dyDescent="0.3">
      <c r="A60" s="72">
        <v>60</v>
      </c>
      <c r="B60" s="71"/>
      <c r="C60" s="37"/>
      <c r="D60" s="37"/>
      <c r="E60" s="73"/>
      <c r="F60" s="87"/>
      <c r="G60" s="37"/>
      <c r="H60" s="37"/>
      <c r="I60" s="37"/>
      <c r="J60" s="37"/>
      <c r="K60" s="14"/>
      <c r="L60" s="71"/>
      <c r="M60" s="71"/>
      <c r="N60" s="71"/>
      <c r="O60" s="12"/>
    </row>
    <row r="61" spans="1:15" ht="15" customHeight="1" x14ac:dyDescent="0.3">
      <c r="A61" s="72">
        <v>61</v>
      </c>
      <c r="B61" s="71"/>
      <c r="C61" s="37"/>
      <c r="D61" s="37"/>
      <c r="E61" s="73"/>
      <c r="F61" s="87" t="s">
        <v>554</v>
      </c>
      <c r="G61" s="37"/>
      <c r="H61" s="658"/>
      <c r="I61" s="659"/>
      <c r="J61" s="659"/>
      <c r="K61" s="659"/>
      <c r="L61" s="659"/>
      <c r="M61" s="660"/>
      <c r="N61" s="71"/>
      <c r="O61" s="12"/>
    </row>
    <row r="62" spans="1:15" ht="15" customHeight="1" x14ac:dyDescent="0.3">
      <c r="A62" s="72">
        <v>62</v>
      </c>
      <c r="B62" s="71"/>
      <c r="C62" s="87"/>
      <c r="D62" s="71"/>
      <c r="E62" s="71"/>
      <c r="F62" s="87"/>
      <c r="G62" s="71"/>
      <c r="H62" s="661"/>
      <c r="I62" s="662"/>
      <c r="J62" s="662"/>
      <c r="K62" s="662"/>
      <c r="L62" s="662"/>
      <c r="M62" s="663"/>
      <c r="N62" s="71"/>
      <c r="O62" s="12"/>
    </row>
    <row r="63" spans="1:15" ht="15" customHeight="1" x14ac:dyDescent="0.3">
      <c r="A63" s="72">
        <v>63</v>
      </c>
      <c r="B63" s="71"/>
      <c r="C63" s="87"/>
      <c r="D63" s="71"/>
      <c r="E63" s="71"/>
      <c r="F63" s="87"/>
      <c r="G63" s="71"/>
      <c r="H63" s="71"/>
      <c r="I63" s="87"/>
      <c r="J63" s="71"/>
      <c r="K63" s="87"/>
      <c r="L63" s="87"/>
      <c r="M63" s="87"/>
      <c r="N63" s="71"/>
      <c r="O63" s="12"/>
    </row>
    <row r="64" spans="1:15" ht="15" customHeight="1" x14ac:dyDescent="0.3">
      <c r="A64" s="72">
        <v>64</v>
      </c>
      <c r="B64" s="71"/>
      <c r="C64" s="87"/>
      <c r="D64" s="71"/>
      <c r="E64" s="71"/>
      <c r="F64" s="87"/>
      <c r="G64" s="71"/>
      <c r="H64" s="71"/>
      <c r="I64" s="87"/>
      <c r="J64" s="71"/>
      <c r="K64" s="87"/>
      <c r="L64" s="657" t="s">
        <v>108</v>
      </c>
      <c r="M64" s="657"/>
      <c r="N64" s="71"/>
      <c r="O64" s="12"/>
    </row>
    <row r="65" spans="1:15" ht="15" customHeight="1" x14ac:dyDescent="0.3">
      <c r="A65" s="72">
        <v>65</v>
      </c>
      <c r="B65" s="71"/>
      <c r="C65" s="37"/>
      <c r="D65" s="37"/>
      <c r="E65" s="73" t="s">
        <v>555</v>
      </c>
      <c r="F65" s="37"/>
      <c r="G65" s="37"/>
      <c r="H65" s="37"/>
      <c r="I65" s="37"/>
      <c r="J65" s="71"/>
      <c r="K65" s="84"/>
      <c r="L65" s="84" t="s">
        <v>125</v>
      </c>
      <c r="M65" s="84" t="s">
        <v>547</v>
      </c>
      <c r="N65" s="71"/>
      <c r="O65" s="12"/>
    </row>
    <row r="66" spans="1:15" ht="15" customHeight="1" x14ac:dyDescent="0.3">
      <c r="A66" s="72">
        <v>66</v>
      </c>
      <c r="B66" s="71"/>
      <c r="C66" s="37"/>
      <c r="D66" s="37"/>
      <c r="E66" s="73"/>
      <c r="F66" s="87" t="s">
        <v>548</v>
      </c>
      <c r="G66" s="37"/>
      <c r="H66" s="460"/>
      <c r="I66" s="37"/>
      <c r="J66" s="126"/>
      <c r="K66" s="71" t="s">
        <v>549</v>
      </c>
      <c r="L66" s="514"/>
      <c r="M66" s="514"/>
      <c r="N66" s="71"/>
      <c r="O66" s="12"/>
    </row>
    <row r="67" spans="1:15" ht="15" customHeight="1" thickBot="1" x14ac:dyDescent="0.35">
      <c r="A67" s="72">
        <v>67</v>
      </c>
      <c r="B67" s="71"/>
      <c r="C67" s="37"/>
      <c r="D67" s="37"/>
      <c r="E67" s="73"/>
      <c r="F67" s="87" t="s">
        <v>550</v>
      </c>
      <c r="G67" s="37"/>
      <c r="H67" s="460"/>
      <c r="I67" s="37"/>
      <c r="J67" s="126"/>
      <c r="K67" s="71" t="s">
        <v>551</v>
      </c>
      <c r="L67" s="514"/>
      <c r="M67" s="514"/>
      <c r="N67" s="71"/>
      <c r="O67" s="12"/>
    </row>
    <row r="68" spans="1:15" ht="15" customHeight="1" thickBot="1" x14ac:dyDescent="0.35">
      <c r="A68" s="72">
        <v>68</v>
      </c>
      <c r="B68" s="71"/>
      <c r="C68" s="37"/>
      <c r="D68" s="37"/>
      <c r="E68" s="73"/>
      <c r="F68" s="87" t="s">
        <v>552</v>
      </c>
      <c r="G68" s="37"/>
      <c r="H68" s="460"/>
      <c r="I68" s="37"/>
      <c r="J68" s="126"/>
      <c r="K68" s="71" t="s">
        <v>553</v>
      </c>
      <c r="L68" s="410">
        <f>L66-L67</f>
        <v>0</v>
      </c>
      <c r="M68" s="410">
        <f>M66-M67</f>
        <v>0</v>
      </c>
      <c r="N68" s="71"/>
      <c r="O68" s="12"/>
    </row>
    <row r="69" spans="1:15" ht="15" customHeight="1" x14ac:dyDescent="0.3">
      <c r="A69" s="72">
        <v>69</v>
      </c>
      <c r="B69" s="71"/>
      <c r="C69" s="37"/>
      <c r="D69" s="37"/>
      <c r="E69" s="73"/>
      <c r="F69" s="87"/>
      <c r="G69" s="37"/>
      <c r="H69" s="37"/>
      <c r="I69" s="37"/>
      <c r="J69" s="37"/>
      <c r="K69" s="14"/>
      <c r="L69" s="71"/>
      <c r="M69" s="71"/>
      <c r="N69" s="71"/>
      <c r="O69" s="12"/>
    </row>
    <row r="70" spans="1:15" ht="15" customHeight="1" x14ac:dyDescent="0.3">
      <c r="A70" s="72">
        <v>70</v>
      </c>
      <c r="B70" s="71"/>
      <c r="C70" s="37"/>
      <c r="D70" s="37"/>
      <c r="E70" s="73"/>
      <c r="F70" s="87" t="s">
        <v>554</v>
      </c>
      <c r="G70" s="37"/>
      <c r="H70" s="658"/>
      <c r="I70" s="659"/>
      <c r="J70" s="659"/>
      <c r="K70" s="659"/>
      <c r="L70" s="659"/>
      <c r="M70" s="660"/>
      <c r="N70" s="71"/>
      <c r="O70" s="12"/>
    </row>
    <row r="71" spans="1:15" ht="15" customHeight="1" x14ac:dyDescent="0.3">
      <c r="A71" s="72">
        <v>71</v>
      </c>
      <c r="B71" s="71"/>
      <c r="C71" s="87"/>
      <c r="D71" s="71"/>
      <c r="E71" s="71"/>
      <c r="F71" s="87"/>
      <c r="G71" s="71"/>
      <c r="H71" s="661"/>
      <c r="I71" s="662"/>
      <c r="J71" s="662"/>
      <c r="K71" s="662"/>
      <c r="L71" s="662"/>
      <c r="M71" s="663"/>
      <c r="N71" s="71"/>
      <c r="O71" s="12"/>
    </row>
    <row r="72" spans="1:15" s="135" customFormat="1" ht="15" customHeight="1" x14ac:dyDescent="0.3">
      <c r="A72" s="72">
        <v>72</v>
      </c>
      <c r="B72" s="14"/>
      <c r="C72" s="87"/>
      <c r="D72" s="14"/>
      <c r="E72" s="14"/>
      <c r="F72" s="87"/>
      <c r="G72" s="14"/>
      <c r="H72" s="14"/>
      <c r="I72" s="14"/>
      <c r="J72" s="71"/>
      <c r="K72" s="71"/>
      <c r="L72" s="71"/>
      <c r="M72" s="71"/>
      <c r="N72" s="71"/>
      <c r="O72" s="12"/>
    </row>
    <row r="73" spans="1:15" ht="15" customHeight="1" x14ac:dyDescent="0.3">
      <c r="A73" s="72">
        <v>73</v>
      </c>
      <c r="B73" s="71"/>
      <c r="C73" s="87"/>
      <c r="D73" s="71"/>
      <c r="E73" s="71"/>
      <c r="F73" s="87"/>
      <c r="G73" s="71"/>
      <c r="H73" s="71"/>
      <c r="I73" s="87"/>
      <c r="J73" s="71"/>
      <c r="K73" s="87"/>
      <c r="L73" s="212" t="s">
        <v>108</v>
      </c>
      <c r="M73" s="212"/>
      <c r="N73" s="71"/>
      <c r="O73" s="12"/>
    </row>
    <row r="74" spans="1:15" ht="15" customHeight="1" x14ac:dyDescent="0.3">
      <c r="A74" s="72">
        <v>74</v>
      </c>
      <c r="B74" s="71"/>
      <c r="C74" s="37"/>
      <c r="D74" s="37"/>
      <c r="E74" s="73" t="s">
        <v>556</v>
      </c>
      <c r="F74" s="37"/>
      <c r="G74" s="37"/>
      <c r="H74" s="37"/>
      <c r="I74" s="37"/>
      <c r="J74" s="71"/>
      <c r="K74" s="71"/>
      <c r="L74" s="84" t="s">
        <v>125</v>
      </c>
      <c r="M74" s="84" t="s">
        <v>547</v>
      </c>
      <c r="N74" s="71"/>
      <c r="O74" s="12"/>
    </row>
    <row r="75" spans="1:15" ht="15" customHeight="1" x14ac:dyDescent="0.3">
      <c r="A75" s="72">
        <v>75</v>
      </c>
      <c r="B75" s="71"/>
      <c r="C75" s="37"/>
      <c r="D75" s="37"/>
      <c r="E75" s="73"/>
      <c r="F75" s="87" t="s">
        <v>548</v>
      </c>
      <c r="G75" s="37"/>
      <c r="H75" s="460"/>
      <c r="I75" s="37"/>
      <c r="J75" s="71"/>
      <c r="K75" s="71" t="s">
        <v>549</v>
      </c>
      <c r="L75" s="515"/>
      <c r="M75" s="515"/>
      <c r="N75" s="71"/>
      <c r="O75" s="12"/>
    </row>
    <row r="76" spans="1:15" ht="15" customHeight="1" thickBot="1" x14ac:dyDescent="0.35">
      <c r="A76" s="72">
        <v>76</v>
      </c>
      <c r="B76" s="71"/>
      <c r="C76" s="37"/>
      <c r="D76" s="37"/>
      <c r="E76" s="73"/>
      <c r="F76" s="87" t="s">
        <v>550</v>
      </c>
      <c r="G76" s="37"/>
      <c r="H76" s="460"/>
      <c r="I76" s="37"/>
      <c r="J76" s="126"/>
      <c r="K76" s="71" t="s">
        <v>551</v>
      </c>
      <c r="L76" s="515"/>
      <c r="M76" s="515"/>
      <c r="N76" s="71"/>
      <c r="O76" s="12"/>
    </row>
    <row r="77" spans="1:15" ht="15" customHeight="1" thickBot="1" x14ac:dyDescent="0.35">
      <c r="A77" s="72">
        <v>77</v>
      </c>
      <c r="B77" s="71"/>
      <c r="C77" s="37"/>
      <c r="D77" s="37"/>
      <c r="E77" s="73"/>
      <c r="F77" s="87" t="s">
        <v>552</v>
      </c>
      <c r="G77" s="37"/>
      <c r="H77" s="460"/>
      <c r="I77" s="37"/>
      <c r="J77" s="126"/>
      <c r="K77" s="71" t="s">
        <v>553</v>
      </c>
      <c r="L77" s="410">
        <f>L75-L76</f>
        <v>0</v>
      </c>
      <c r="M77" s="410">
        <f>M75-M76</f>
        <v>0</v>
      </c>
      <c r="N77" s="71"/>
      <c r="O77" s="12"/>
    </row>
    <row r="78" spans="1:15" ht="15" customHeight="1" x14ac:dyDescent="0.3">
      <c r="A78" s="72">
        <v>78</v>
      </c>
      <c r="B78" s="71"/>
      <c r="C78" s="37"/>
      <c r="D78" s="37"/>
      <c r="E78" s="73"/>
      <c r="F78" s="87"/>
      <c r="G78" s="37"/>
      <c r="H78" s="37"/>
      <c r="I78" s="37"/>
      <c r="J78" s="37"/>
      <c r="K78" s="14"/>
      <c r="L78" s="71"/>
      <c r="M78" s="71"/>
      <c r="N78" s="71"/>
      <c r="O78" s="12"/>
    </row>
    <row r="79" spans="1:15" ht="15" customHeight="1" x14ac:dyDescent="0.3">
      <c r="A79" s="72">
        <v>79</v>
      </c>
      <c r="B79" s="71"/>
      <c r="C79" s="37"/>
      <c r="D79" s="37"/>
      <c r="E79" s="73"/>
      <c r="F79" s="87" t="s">
        <v>554</v>
      </c>
      <c r="G79" s="37"/>
      <c r="H79" s="658"/>
      <c r="I79" s="659"/>
      <c r="J79" s="659"/>
      <c r="K79" s="659"/>
      <c r="L79" s="659"/>
      <c r="M79" s="660"/>
      <c r="N79" s="71"/>
      <c r="O79" s="12"/>
    </row>
    <row r="80" spans="1:15" ht="15" customHeight="1" x14ac:dyDescent="0.3">
      <c r="A80" s="72">
        <v>80</v>
      </c>
      <c r="B80" s="71"/>
      <c r="C80" s="37"/>
      <c r="D80" s="71"/>
      <c r="E80" s="71"/>
      <c r="F80" s="71"/>
      <c r="G80" s="71"/>
      <c r="H80" s="661"/>
      <c r="I80" s="662"/>
      <c r="J80" s="662"/>
      <c r="K80" s="662"/>
      <c r="L80" s="662"/>
      <c r="M80" s="663"/>
      <c r="N80" s="71"/>
      <c r="O80" s="12"/>
    </row>
    <row r="81" spans="1:16" s="135" customFormat="1" ht="15" customHeight="1" x14ac:dyDescent="0.3">
      <c r="A81" s="72">
        <v>81</v>
      </c>
      <c r="B81" s="136"/>
      <c r="C81" s="138"/>
      <c r="D81" s="136"/>
      <c r="E81" s="136"/>
      <c r="F81" s="136"/>
      <c r="G81" s="136"/>
      <c r="H81" s="136"/>
      <c r="I81" s="136"/>
      <c r="J81" s="136"/>
      <c r="K81" s="136"/>
      <c r="L81" s="136"/>
      <c r="M81" s="136"/>
      <c r="N81" s="136"/>
      <c r="O81" s="137"/>
      <c r="P81" s="306" t="s">
        <v>557</v>
      </c>
    </row>
    <row r="82" spans="1:16" ht="15" customHeight="1" x14ac:dyDescent="0.3">
      <c r="A82" s="72">
        <v>82</v>
      </c>
      <c r="B82" s="101"/>
      <c r="C82" s="664" t="s">
        <v>558</v>
      </c>
      <c r="D82" s="664"/>
      <c r="E82" s="664"/>
      <c r="F82" s="664"/>
      <c r="G82" s="664"/>
      <c r="H82" s="664"/>
      <c r="I82" s="664"/>
      <c r="J82" s="664"/>
      <c r="K82" s="664"/>
      <c r="L82" s="664"/>
      <c r="M82" s="664"/>
      <c r="N82" s="664"/>
      <c r="O82" s="12"/>
    </row>
    <row r="83" spans="1:16" ht="15" customHeight="1" x14ac:dyDescent="0.3">
      <c r="A83" s="72">
        <v>83</v>
      </c>
      <c r="B83" s="143"/>
      <c r="C83" s="187" t="s">
        <v>559</v>
      </c>
      <c r="D83" s="187"/>
      <c r="E83" s="187"/>
      <c r="F83" s="187"/>
      <c r="G83" s="111"/>
      <c r="H83" s="111"/>
      <c r="I83" s="111"/>
      <c r="J83" s="111"/>
      <c r="K83" s="111"/>
      <c r="L83" s="111"/>
      <c r="M83" s="111"/>
      <c r="N83" s="111"/>
      <c r="O83" s="12"/>
    </row>
    <row r="84" spans="1:16" ht="12.75" customHeight="1" x14ac:dyDescent="0.3">
      <c r="A84" s="16"/>
      <c r="B84" s="17"/>
      <c r="C84" s="17"/>
      <c r="D84" s="17"/>
      <c r="E84" s="17"/>
      <c r="F84" s="17"/>
      <c r="G84" s="17"/>
      <c r="H84" s="17"/>
      <c r="I84" s="17"/>
      <c r="J84" s="17"/>
      <c r="K84" s="17"/>
      <c r="L84" s="17"/>
      <c r="M84" s="17"/>
      <c r="N84" s="17"/>
      <c r="O84" s="20"/>
    </row>
  </sheetData>
  <sheetProtection formatRows="0" insertRows="0"/>
  <mergeCells count="10">
    <mergeCell ref="L64:M64"/>
    <mergeCell ref="H70:M71"/>
    <mergeCell ref="H79:M80"/>
    <mergeCell ref="C82:N82"/>
    <mergeCell ref="L2:N2"/>
    <mergeCell ref="L3:N3"/>
    <mergeCell ref="A5:N5"/>
    <mergeCell ref="C8:D9"/>
    <mergeCell ref="L55:M55"/>
    <mergeCell ref="H61:M62"/>
  </mergeCells>
  <dataValidations count="1">
    <dataValidation allowBlank="1" showInputMessage="1" showErrorMessage="1" prompt="Please enter text" sqref="H57:H59 H75:H77 H66:H68 H79:M80 H70:M71 H61:M62" xr:uid="{C29E2757-7777-4D9B-9A11-7742EF58338E}"/>
  </dataValidations>
  <pageMargins left="0.70866141732283472" right="0.70866141732283472" top="0.74803149606299213" bottom="0.74803149606299213" header="0.31496062992125984" footer="0.31496062992125984"/>
  <pageSetup paperSize="9" scale="58" fitToHeight="2" orientation="landscape" r:id="rId1"/>
  <rowBreaks count="1" manualBreakCount="1">
    <brk id="42"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rgb="FF99CCFF"/>
    <pageSetUpPr fitToPage="1"/>
  </sheetPr>
  <dimension ref="A1:O81"/>
  <sheetViews>
    <sheetView showGridLines="0" view="pageBreakPreview" zoomScaleNormal="100" zoomScaleSheetLayoutView="100" workbookViewId="0">
      <selection activeCell="M20" sqref="M20"/>
    </sheetView>
  </sheetViews>
  <sheetFormatPr defaultColWidth="9" defaultRowHeight="13.8" x14ac:dyDescent="0.3"/>
  <cols>
    <col min="1" max="1" width="4.6640625" customWidth="1"/>
    <col min="2" max="2" width="3" customWidth="1"/>
    <col min="3" max="3" width="6" customWidth="1"/>
    <col min="4" max="5" width="2.33203125" customWidth="1"/>
    <col min="6" max="6" width="27.88671875" customWidth="1"/>
    <col min="7" max="7" width="10.5546875" customWidth="1"/>
    <col min="8" max="8" width="40.6640625" customWidth="1"/>
    <col min="9" max="9" width="9" customWidth="1"/>
    <col min="10" max="10" width="12" customWidth="1"/>
    <col min="11" max="11" width="19.33203125" customWidth="1"/>
    <col min="12" max="12" width="16" customWidth="1"/>
    <col min="13" max="13" width="21" customWidth="1"/>
    <col min="14" max="14" width="2.6640625" customWidth="1"/>
    <col min="15" max="15" width="14.44140625" style="127" bestFit="1" customWidth="1"/>
  </cols>
  <sheetData>
    <row r="1" spans="1:15" ht="15" customHeight="1" x14ac:dyDescent="0.35">
      <c r="A1" s="387"/>
      <c r="B1" s="388"/>
      <c r="C1" s="388"/>
      <c r="D1" s="388"/>
      <c r="E1" s="388"/>
      <c r="F1" s="388"/>
      <c r="G1" s="388"/>
      <c r="H1" s="388"/>
      <c r="I1" s="388"/>
      <c r="J1" s="388"/>
      <c r="K1" s="388"/>
      <c r="L1" s="388"/>
      <c r="M1" s="388"/>
      <c r="N1" s="313"/>
    </row>
    <row r="2" spans="1:15" ht="18" customHeight="1" x14ac:dyDescent="0.35">
      <c r="A2" s="390"/>
      <c r="B2" s="35"/>
      <c r="C2" s="391"/>
      <c r="D2" s="391"/>
      <c r="E2" s="391"/>
      <c r="F2" s="391"/>
      <c r="G2" s="391"/>
      <c r="H2" s="391"/>
      <c r="I2" s="391"/>
      <c r="J2" s="60" t="s">
        <v>5</v>
      </c>
      <c r="K2" s="632" t="str">
        <f>IF(NOT(ISBLANK(CoverSheet!$C$8)),CoverSheet!$C$8,"")</f>
        <v/>
      </c>
      <c r="L2" s="633"/>
      <c r="M2" s="634"/>
      <c r="N2" s="36"/>
    </row>
    <row r="3" spans="1:15" ht="18" customHeight="1" x14ac:dyDescent="0.35">
      <c r="A3" s="390"/>
      <c r="B3" s="35"/>
      <c r="C3" s="391"/>
      <c r="D3" s="391"/>
      <c r="E3" s="391"/>
      <c r="F3" s="391"/>
      <c r="G3" s="391"/>
      <c r="H3" s="391"/>
      <c r="I3" s="391"/>
      <c r="J3" s="60" t="s">
        <v>72</v>
      </c>
      <c r="K3" s="637" t="str">
        <f>IF(ISNUMBER(CoverSheet!$C$12),CoverSheet!$C$12,"")</f>
        <v/>
      </c>
      <c r="L3" s="638"/>
      <c r="M3" s="639"/>
      <c r="N3" s="36"/>
    </row>
    <row r="4" spans="1:15" ht="21" x14ac:dyDescent="0.4">
      <c r="A4" s="144" t="s">
        <v>560</v>
      </c>
      <c r="B4" s="391"/>
      <c r="C4" s="391"/>
      <c r="D4" s="391"/>
      <c r="E4" s="391"/>
      <c r="F4" s="391"/>
      <c r="G4" s="391"/>
      <c r="H4" s="391"/>
      <c r="I4" s="391"/>
      <c r="J4" s="391"/>
      <c r="K4" s="201"/>
      <c r="L4" s="391"/>
      <c r="M4" s="391"/>
      <c r="N4" s="392"/>
    </row>
    <row r="5" spans="1:15" ht="54.75" customHeight="1" x14ac:dyDescent="0.3">
      <c r="A5" s="627" t="s">
        <v>561</v>
      </c>
      <c r="B5" s="631"/>
      <c r="C5" s="631"/>
      <c r="D5" s="631"/>
      <c r="E5" s="631"/>
      <c r="F5" s="631"/>
      <c r="G5" s="631"/>
      <c r="H5" s="631"/>
      <c r="I5" s="631"/>
      <c r="J5" s="631"/>
      <c r="K5" s="631"/>
      <c r="L5" s="631"/>
      <c r="M5" s="631"/>
      <c r="N5" s="61"/>
      <c r="O5" s="129"/>
    </row>
    <row r="6" spans="1:15" ht="15" customHeight="1" x14ac:dyDescent="0.3">
      <c r="A6" s="55" t="s">
        <v>75</v>
      </c>
      <c r="B6" s="201"/>
      <c r="C6" s="25"/>
      <c r="D6" s="26"/>
      <c r="E6" s="26"/>
      <c r="F6" s="26"/>
      <c r="G6" s="26"/>
      <c r="H6" s="26"/>
      <c r="I6" s="26"/>
      <c r="J6" s="391"/>
      <c r="K6" s="391"/>
      <c r="L6" s="391"/>
      <c r="M6" s="391"/>
      <c r="N6" s="392"/>
    </row>
    <row r="7" spans="1:15" ht="30" customHeight="1" x14ac:dyDescent="0.35">
      <c r="A7" s="72">
        <v>7</v>
      </c>
      <c r="B7" s="71"/>
      <c r="C7" s="85" t="s">
        <v>562</v>
      </c>
      <c r="D7" s="71"/>
      <c r="E7" s="71"/>
      <c r="F7" s="71"/>
      <c r="G7" s="71"/>
      <c r="H7" s="71"/>
      <c r="I7" s="71"/>
      <c r="J7" s="71"/>
      <c r="K7" s="71"/>
      <c r="L7" s="71"/>
      <c r="M7" s="71"/>
      <c r="N7" s="12"/>
    </row>
    <row r="8" spans="1:15" ht="36" customHeight="1" x14ac:dyDescent="0.3">
      <c r="A8" s="72">
        <v>8</v>
      </c>
      <c r="B8" s="71"/>
      <c r="C8" s="666"/>
      <c r="D8" s="666"/>
      <c r="E8" s="666"/>
      <c r="F8" s="666"/>
      <c r="G8" s="666"/>
      <c r="H8" s="666"/>
      <c r="I8" s="666"/>
      <c r="J8" s="258"/>
      <c r="K8" s="84" t="s">
        <v>530</v>
      </c>
      <c r="L8" s="258"/>
      <c r="M8" s="258"/>
      <c r="N8" s="12"/>
    </row>
    <row r="9" spans="1:15" ht="25.5" customHeight="1" x14ac:dyDescent="0.3">
      <c r="A9" s="72">
        <v>9</v>
      </c>
      <c r="B9" s="71"/>
      <c r="C9" s="666"/>
      <c r="D9" s="666"/>
      <c r="E9" s="666"/>
      <c r="F9" s="666"/>
      <c r="G9" s="666"/>
      <c r="H9" s="666"/>
      <c r="I9" s="666"/>
      <c r="J9" s="71"/>
      <c r="K9" s="84" t="s">
        <v>532</v>
      </c>
      <c r="L9" s="86"/>
      <c r="M9" s="86"/>
      <c r="N9" s="12"/>
    </row>
    <row r="10" spans="1:15" ht="18" customHeight="1" x14ac:dyDescent="0.3">
      <c r="A10" s="72">
        <v>10</v>
      </c>
      <c r="B10" s="71"/>
      <c r="C10" s="86"/>
      <c r="D10" s="88" t="s">
        <v>394</v>
      </c>
      <c r="E10" s="86"/>
      <c r="F10" s="86"/>
      <c r="G10" s="86"/>
      <c r="H10" s="86"/>
      <c r="I10" s="86"/>
      <c r="J10" s="71"/>
      <c r="K10" s="71"/>
      <c r="L10" s="71"/>
      <c r="M10" s="71"/>
      <c r="N10" s="12"/>
    </row>
    <row r="11" spans="1:15" ht="15" customHeight="1" x14ac:dyDescent="0.3">
      <c r="A11" s="72">
        <v>11</v>
      </c>
      <c r="B11" s="71"/>
      <c r="C11" s="14"/>
      <c r="D11" s="71"/>
      <c r="E11" s="86"/>
      <c r="F11" s="87" t="s">
        <v>535</v>
      </c>
      <c r="G11" s="14"/>
      <c r="H11" s="14"/>
      <c r="I11" s="14"/>
      <c r="J11" s="71"/>
      <c r="K11" s="514"/>
      <c r="L11" s="86"/>
      <c r="M11" s="86"/>
      <c r="N11" s="12"/>
    </row>
    <row r="12" spans="1:15" ht="15" customHeight="1" x14ac:dyDescent="0.3">
      <c r="A12" s="72">
        <v>12</v>
      </c>
      <c r="B12" s="71"/>
      <c r="C12" s="14"/>
      <c r="D12" s="71"/>
      <c r="E12" s="86"/>
      <c r="F12" s="87" t="s">
        <v>536</v>
      </c>
      <c r="G12" s="14"/>
      <c r="H12" s="14"/>
      <c r="I12" s="14"/>
      <c r="J12" s="71"/>
      <c r="K12" s="514"/>
      <c r="L12" s="86"/>
      <c r="M12" s="86"/>
      <c r="N12" s="12"/>
    </row>
    <row r="13" spans="1:15" ht="15" customHeight="1" x14ac:dyDescent="0.3">
      <c r="A13" s="72">
        <v>13</v>
      </c>
      <c r="B13" s="71"/>
      <c r="C13" s="14"/>
      <c r="D13" s="71"/>
      <c r="E13" s="73" t="s">
        <v>537</v>
      </c>
      <c r="F13" s="86"/>
      <c r="G13" s="14"/>
      <c r="H13" s="14"/>
      <c r="I13" s="14"/>
      <c r="J13" s="71"/>
      <c r="K13" s="525">
        <f>SUM(K11:K12)</f>
        <v>0</v>
      </c>
      <c r="L13" s="86"/>
      <c r="M13" s="86"/>
      <c r="N13" s="12"/>
    </row>
    <row r="14" spans="1:15" ht="18" customHeight="1" x14ac:dyDescent="0.3">
      <c r="A14" s="72">
        <v>14</v>
      </c>
      <c r="B14" s="71"/>
      <c r="C14" s="14"/>
      <c r="D14" s="88" t="s">
        <v>395</v>
      </c>
      <c r="E14" s="86"/>
      <c r="F14" s="86"/>
      <c r="G14" s="14"/>
      <c r="H14" s="14"/>
      <c r="I14" s="14"/>
      <c r="J14" s="71"/>
      <c r="K14" s="34"/>
      <c r="L14" s="86"/>
      <c r="M14" s="86"/>
      <c r="N14" s="12"/>
    </row>
    <row r="15" spans="1:15" ht="15" customHeight="1" x14ac:dyDescent="0.3">
      <c r="A15" s="72">
        <v>15</v>
      </c>
      <c r="B15" s="71"/>
      <c r="C15" s="14"/>
      <c r="D15" s="71"/>
      <c r="E15" s="86"/>
      <c r="F15" s="87" t="s">
        <v>535</v>
      </c>
      <c r="G15" s="14"/>
      <c r="H15" s="14"/>
      <c r="I15" s="14"/>
      <c r="J15" s="71"/>
      <c r="K15" s="514"/>
      <c r="L15" s="86"/>
      <c r="M15" s="86"/>
      <c r="N15" s="12"/>
    </row>
    <row r="16" spans="1:15" ht="15" customHeight="1" x14ac:dyDescent="0.3">
      <c r="A16" s="72">
        <v>16</v>
      </c>
      <c r="B16" s="71"/>
      <c r="C16" s="14"/>
      <c r="D16" s="71"/>
      <c r="E16" s="86"/>
      <c r="F16" s="87" t="s">
        <v>536</v>
      </c>
      <c r="G16" s="14"/>
      <c r="H16" s="14"/>
      <c r="I16" s="14"/>
      <c r="J16" s="71"/>
      <c r="K16" s="514"/>
      <c r="L16" s="86"/>
      <c r="M16" s="86"/>
      <c r="N16" s="12"/>
    </row>
    <row r="17" spans="1:14" ht="15" customHeight="1" x14ac:dyDescent="0.3">
      <c r="A17" s="72">
        <v>17</v>
      </c>
      <c r="B17" s="71"/>
      <c r="C17" s="14"/>
      <c r="D17" s="71"/>
      <c r="E17" s="73" t="s">
        <v>537</v>
      </c>
      <c r="F17" s="86"/>
      <c r="G17" s="14"/>
      <c r="H17" s="14"/>
      <c r="I17" s="14"/>
      <c r="J17" s="71"/>
      <c r="K17" s="525">
        <f>SUM(K15:K16)</f>
        <v>0</v>
      </c>
      <c r="L17" s="86"/>
      <c r="M17" s="86"/>
      <c r="N17" s="12"/>
    </row>
    <row r="18" spans="1:14" ht="18" customHeight="1" x14ac:dyDescent="0.3">
      <c r="A18" s="72">
        <v>18</v>
      </c>
      <c r="B18" s="71"/>
      <c r="C18" s="86"/>
      <c r="D18" s="88" t="s">
        <v>396</v>
      </c>
      <c r="E18" s="86"/>
      <c r="F18" s="86"/>
      <c r="G18" s="86"/>
      <c r="H18" s="86"/>
      <c r="I18" s="86"/>
      <c r="J18" s="71"/>
      <c r="K18" s="71"/>
      <c r="L18" s="86"/>
      <c r="M18" s="86"/>
      <c r="N18" s="12"/>
    </row>
    <row r="19" spans="1:14" ht="15" customHeight="1" x14ac:dyDescent="0.3">
      <c r="A19" s="72">
        <v>19</v>
      </c>
      <c r="B19" s="71"/>
      <c r="C19" s="14"/>
      <c r="D19" s="71"/>
      <c r="E19" s="86"/>
      <c r="F19" s="87" t="s">
        <v>535</v>
      </c>
      <c r="G19" s="14"/>
      <c r="H19" s="14"/>
      <c r="I19" s="14"/>
      <c r="J19" s="71"/>
      <c r="K19" s="514"/>
      <c r="L19" s="86"/>
      <c r="M19" s="86"/>
      <c r="N19" s="12"/>
    </row>
    <row r="20" spans="1:14" ht="15" customHeight="1" x14ac:dyDescent="0.3">
      <c r="A20" s="72">
        <v>20</v>
      </c>
      <c r="B20" s="71"/>
      <c r="C20" s="14"/>
      <c r="D20" s="71"/>
      <c r="E20" s="86"/>
      <c r="F20" s="87" t="s">
        <v>536</v>
      </c>
      <c r="G20" s="14"/>
      <c r="H20" s="14"/>
      <c r="I20" s="14"/>
      <c r="J20" s="71"/>
      <c r="K20" s="514"/>
      <c r="L20" s="86"/>
      <c r="M20" s="86"/>
      <c r="N20" s="12"/>
    </row>
    <row r="21" spans="1:14" ht="15" customHeight="1" x14ac:dyDescent="0.3">
      <c r="A21" s="72">
        <v>21</v>
      </c>
      <c r="B21" s="71"/>
      <c r="C21" s="14"/>
      <c r="D21" s="71"/>
      <c r="E21" s="73" t="s">
        <v>537</v>
      </c>
      <c r="F21" s="14"/>
      <c r="G21" s="14"/>
      <c r="H21" s="14"/>
      <c r="I21" s="14"/>
      <c r="J21" s="71"/>
      <c r="K21" s="525">
        <f>SUM(K19:K20)</f>
        <v>0</v>
      </c>
      <c r="L21" s="86"/>
      <c r="M21" s="86"/>
      <c r="N21" s="12"/>
    </row>
    <row r="22" spans="1:14" ht="18" customHeight="1" x14ac:dyDescent="0.3">
      <c r="A22" s="72">
        <v>22</v>
      </c>
      <c r="B22" s="71"/>
      <c r="C22" s="86"/>
      <c r="D22" s="88" t="s">
        <v>397</v>
      </c>
      <c r="E22" s="86"/>
      <c r="F22" s="86"/>
      <c r="G22" s="86"/>
      <c r="H22" s="86"/>
      <c r="I22" s="86"/>
      <c r="J22" s="71"/>
      <c r="K22" s="71"/>
      <c r="L22" s="86"/>
      <c r="M22" s="86"/>
      <c r="N22" s="12"/>
    </row>
    <row r="23" spans="1:14" ht="15" customHeight="1" x14ac:dyDescent="0.3">
      <c r="A23" s="72">
        <v>23</v>
      </c>
      <c r="B23" s="71"/>
      <c r="C23" s="14"/>
      <c r="D23" s="71"/>
      <c r="E23" s="86"/>
      <c r="F23" s="87" t="s">
        <v>535</v>
      </c>
      <c r="G23" s="14"/>
      <c r="H23" s="14"/>
      <c r="I23" s="14"/>
      <c r="J23" s="71"/>
      <c r="K23" s="514"/>
      <c r="L23" s="86"/>
      <c r="M23" s="86"/>
      <c r="N23" s="12"/>
    </row>
    <row r="24" spans="1:14" ht="15" customHeight="1" x14ac:dyDescent="0.3">
      <c r="A24" s="72">
        <v>24</v>
      </c>
      <c r="B24" s="71"/>
      <c r="C24" s="14"/>
      <c r="D24" s="71"/>
      <c r="E24" s="86"/>
      <c r="F24" s="87" t="s">
        <v>536</v>
      </c>
      <c r="G24" s="14"/>
      <c r="H24" s="14"/>
      <c r="I24" s="14"/>
      <c r="J24" s="71"/>
      <c r="K24" s="514"/>
      <c r="L24" s="86"/>
      <c r="M24" s="86"/>
      <c r="N24" s="12"/>
    </row>
    <row r="25" spans="1:14" ht="15" customHeight="1" x14ac:dyDescent="0.3">
      <c r="A25" s="72">
        <v>25</v>
      </c>
      <c r="B25" s="71"/>
      <c r="C25" s="14"/>
      <c r="D25" s="71"/>
      <c r="E25" s="73" t="s">
        <v>537</v>
      </c>
      <c r="F25" s="14"/>
      <c r="G25" s="14"/>
      <c r="H25" s="14"/>
      <c r="I25" s="14"/>
      <c r="J25" s="71"/>
      <c r="K25" s="525">
        <f>SUM(K23:K24)</f>
        <v>0</v>
      </c>
      <c r="L25" s="86"/>
      <c r="M25" s="86"/>
      <c r="N25" s="12"/>
    </row>
    <row r="26" spans="1:14" ht="18" customHeight="1" x14ac:dyDescent="0.3">
      <c r="A26" s="72">
        <v>26</v>
      </c>
      <c r="B26" s="71"/>
      <c r="C26" s="86"/>
      <c r="D26" s="88" t="s">
        <v>398</v>
      </c>
      <c r="E26" s="86"/>
      <c r="F26" s="86"/>
      <c r="G26" s="86"/>
      <c r="H26" s="86"/>
      <c r="I26" s="86"/>
      <c r="J26" s="71"/>
      <c r="K26" s="71"/>
      <c r="L26" s="86"/>
      <c r="M26" s="86"/>
      <c r="N26" s="12"/>
    </row>
    <row r="27" spans="1:14" ht="15" customHeight="1" x14ac:dyDescent="0.3">
      <c r="A27" s="72">
        <v>27</v>
      </c>
      <c r="B27" s="71"/>
      <c r="C27" s="14"/>
      <c r="D27" s="71"/>
      <c r="E27" s="86"/>
      <c r="F27" s="87" t="s">
        <v>535</v>
      </c>
      <c r="G27" s="14"/>
      <c r="H27" s="14"/>
      <c r="I27" s="14"/>
      <c r="J27" s="71"/>
      <c r="K27" s="514"/>
      <c r="L27" s="86"/>
      <c r="M27" s="86"/>
      <c r="N27" s="12"/>
    </row>
    <row r="28" spans="1:14" ht="15" customHeight="1" x14ac:dyDescent="0.3">
      <c r="A28" s="72">
        <v>28</v>
      </c>
      <c r="B28" s="71"/>
      <c r="C28" s="14"/>
      <c r="D28" s="71"/>
      <c r="E28" s="86"/>
      <c r="F28" s="87" t="s">
        <v>536</v>
      </c>
      <c r="G28" s="14"/>
      <c r="H28" s="14"/>
      <c r="I28" s="14"/>
      <c r="J28" s="71"/>
      <c r="K28" s="514"/>
      <c r="L28" s="86"/>
      <c r="M28" s="86"/>
      <c r="N28" s="12"/>
    </row>
    <row r="29" spans="1:14" ht="15" customHeight="1" x14ac:dyDescent="0.3">
      <c r="A29" s="72">
        <v>29</v>
      </c>
      <c r="B29" s="71"/>
      <c r="C29" s="14"/>
      <c r="D29" s="71"/>
      <c r="E29" s="73" t="s">
        <v>537</v>
      </c>
      <c r="F29" s="14"/>
      <c r="G29" s="14"/>
      <c r="H29" s="14"/>
      <c r="I29" s="14"/>
      <c r="J29" s="71"/>
      <c r="K29" s="525">
        <f>SUM(K27:K28)</f>
        <v>0</v>
      </c>
      <c r="L29" s="86"/>
      <c r="M29" s="86"/>
      <c r="N29" s="12"/>
    </row>
    <row r="30" spans="1:14" ht="18" customHeight="1" x14ac:dyDescent="0.3">
      <c r="A30" s="72">
        <v>30</v>
      </c>
      <c r="B30" s="71"/>
      <c r="C30" s="86"/>
      <c r="D30" s="88" t="s">
        <v>399</v>
      </c>
      <c r="E30" s="86"/>
      <c r="F30" s="86"/>
      <c r="G30" s="86"/>
      <c r="H30" s="86"/>
      <c r="I30" s="86"/>
      <c r="J30" s="71"/>
      <c r="K30" s="71"/>
      <c r="L30" s="86"/>
      <c r="M30" s="86"/>
      <c r="N30" s="12"/>
    </row>
    <row r="31" spans="1:14" ht="15" customHeight="1" x14ac:dyDescent="0.3">
      <c r="A31" s="72">
        <v>31</v>
      </c>
      <c r="B31" s="71"/>
      <c r="C31" s="14"/>
      <c r="D31" s="71"/>
      <c r="E31" s="86"/>
      <c r="F31" s="87" t="s">
        <v>535</v>
      </c>
      <c r="G31" s="14"/>
      <c r="H31" s="14"/>
      <c r="I31" s="14"/>
      <c r="J31" s="71"/>
      <c r="K31" s="514"/>
      <c r="L31" s="86"/>
      <c r="M31" s="86"/>
      <c r="N31" s="12"/>
    </row>
    <row r="32" spans="1:14" ht="15" customHeight="1" x14ac:dyDescent="0.3">
      <c r="A32" s="72">
        <v>32</v>
      </c>
      <c r="B32" s="71"/>
      <c r="C32" s="14"/>
      <c r="D32" s="71"/>
      <c r="E32" s="86"/>
      <c r="F32" s="87" t="s">
        <v>536</v>
      </c>
      <c r="G32" s="14"/>
      <c r="H32" s="14"/>
      <c r="I32" s="14"/>
      <c r="J32" s="71"/>
      <c r="K32" s="514"/>
      <c r="L32" s="86"/>
      <c r="M32" s="86"/>
      <c r="N32" s="12"/>
    </row>
    <row r="33" spans="1:14" ht="15" customHeight="1" x14ac:dyDescent="0.3">
      <c r="A33" s="72">
        <v>33</v>
      </c>
      <c r="B33" s="71"/>
      <c r="C33" s="14"/>
      <c r="D33" s="71"/>
      <c r="E33" s="73" t="s">
        <v>537</v>
      </c>
      <c r="F33" s="14"/>
      <c r="G33" s="14"/>
      <c r="H33" s="14"/>
      <c r="I33" s="14"/>
      <c r="J33" s="71"/>
      <c r="K33" s="525">
        <f>SUM(K31:K32)</f>
        <v>0</v>
      </c>
      <c r="L33" s="86"/>
      <c r="M33" s="86"/>
      <c r="N33" s="12"/>
    </row>
    <row r="34" spans="1:14" ht="18" customHeight="1" x14ac:dyDescent="0.3">
      <c r="A34" s="72">
        <v>34</v>
      </c>
      <c r="B34" s="71"/>
      <c r="C34" s="86"/>
      <c r="D34" s="88" t="s">
        <v>400</v>
      </c>
      <c r="E34" s="86"/>
      <c r="F34" s="86"/>
      <c r="G34" s="86"/>
      <c r="H34" s="86"/>
      <c r="I34" s="86"/>
      <c r="J34" s="71"/>
      <c r="K34" s="71"/>
      <c r="L34" s="86"/>
      <c r="M34" s="86"/>
      <c r="N34" s="12"/>
    </row>
    <row r="35" spans="1:14" ht="15" customHeight="1" x14ac:dyDescent="0.3">
      <c r="A35" s="72">
        <v>35</v>
      </c>
      <c r="B35" s="71"/>
      <c r="C35" s="14"/>
      <c r="D35" s="71"/>
      <c r="E35" s="86"/>
      <c r="F35" s="87" t="s">
        <v>535</v>
      </c>
      <c r="G35" s="14"/>
      <c r="H35" s="14"/>
      <c r="I35" s="14"/>
      <c r="J35" s="71"/>
      <c r="K35" s="514"/>
      <c r="L35" s="86"/>
      <c r="M35" s="86"/>
      <c r="N35" s="12"/>
    </row>
    <row r="36" spans="1:14" ht="15" customHeight="1" x14ac:dyDescent="0.3">
      <c r="A36" s="72">
        <v>36</v>
      </c>
      <c r="B36" s="71"/>
      <c r="C36" s="14"/>
      <c r="D36" s="71"/>
      <c r="E36" s="86"/>
      <c r="F36" s="87" t="s">
        <v>536</v>
      </c>
      <c r="G36" s="14"/>
      <c r="H36" s="14"/>
      <c r="I36" s="14"/>
      <c r="J36" s="71"/>
      <c r="K36" s="514"/>
      <c r="L36" s="86"/>
      <c r="M36" s="86"/>
      <c r="N36" s="12"/>
    </row>
    <row r="37" spans="1:14" ht="15" customHeight="1" x14ac:dyDescent="0.3">
      <c r="A37" s="72">
        <v>37</v>
      </c>
      <c r="B37" s="71"/>
      <c r="C37" s="14"/>
      <c r="D37" s="71"/>
      <c r="E37" s="73" t="s">
        <v>537</v>
      </c>
      <c r="F37" s="14"/>
      <c r="G37" s="14"/>
      <c r="H37" s="14"/>
      <c r="I37" s="14"/>
      <c r="J37" s="71"/>
      <c r="K37" s="525">
        <f>SUM(K35:K36)</f>
        <v>0</v>
      </c>
      <c r="L37" s="86"/>
      <c r="M37" s="86"/>
      <c r="N37" s="12"/>
    </row>
    <row r="38" spans="1:14" ht="18" customHeight="1" x14ac:dyDescent="0.3">
      <c r="A38" s="72">
        <v>38</v>
      </c>
      <c r="B38" s="71"/>
      <c r="C38" s="86"/>
      <c r="D38" s="88" t="s">
        <v>401</v>
      </c>
      <c r="E38" s="86"/>
      <c r="F38" s="86"/>
      <c r="G38" s="86"/>
      <c r="H38" s="86"/>
      <c r="I38" s="86"/>
      <c r="J38" s="71"/>
      <c r="K38" s="71"/>
      <c r="L38" s="86"/>
      <c r="M38" s="86"/>
      <c r="N38" s="12"/>
    </row>
    <row r="39" spans="1:14" ht="15" customHeight="1" x14ac:dyDescent="0.3">
      <c r="A39" s="72">
        <v>39</v>
      </c>
      <c r="B39" s="71"/>
      <c r="C39" s="14"/>
      <c r="D39" s="14"/>
      <c r="E39" s="86"/>
      <c r="F39" s="87" t="s">
        <v>535</v>
      </c>
      <c r="G39" s="14"/>
      <c r="H39" s="14"/>
      <c r="I39" s="14"/>
      <c r="J39" s="71"/>
      <c r="K39" s="514"/>
      <c r="L39" s="86"/>
      <c r="M39" s="86"/>
      <c r="N39" s="12"/>
    </row>
    <row r="40" spans="1:14" ht="15" customHeight="1" x14ac:dyDescent="0.3">
      <c r="A40" s="72">
        <v>40</v>
      </c>
      <c r="B40" s="71"/>
      <c r="C40" s="14"/>
      <c r="D40" s="14"/>
      <c r="E40" s="86"/>
      <c r="F40" s="87" t="s">
        <v>536</v>
      </c>
      <c r="G40" s="14"/>
      <c r="H40" s="14"/>
      <c r="I40" s="14"/>
      <c r="J40" s="71"/>
      <c r="K40" s="514"/>
      <c r="L40" s="86"/>
      <c r="M40" s="86"/>
      <c r="N40" s="12"/>
    </row>
    <row r="41" spans="1:14" ht="15" customHeight="1" x14ac:dyDescent="0.3">
      <c r="A41" s="72">
        <v>41</v>
      </c>
      <c r="B41" s="71"/>
      <c r="C41" s="14"/>
      <c r="D41" s="14"/>
      <c r="E41" s="73" t="s">
        <v>537</v>
      </c>
      <c r="F41" s="14"/>
      <c r="G41" s="14"/>
      <c r="H41" s="14"/>
      <c r="I41" s="14"/>
      <c r="J41" s="71"/>
      <c r="K41" s="525">
        <f>SUM(K39:K40)</f>
        <v>0</v>
      </c>
      <c r="L41" s="86"/>
      <c r="M41" s="86"/>
      <c r="N41" s="12"/>
    </row>
    <row r="42" spans="1:14" ht="18" customHeight="1" x14ac:dyDescent="0.3">
      <c r="A42" s="72">
        <v>42</v>
      </c>
      <c r="B42" s="71"/>
      <c r="C42" s="86"/>
      <c r="D42" s="88" t="s">
        <v>402</v>
      </c>
      <c r="E42" s="86"/>
      <c r="F42" s="86"/>
      <c r="G42" s="86"/>
      <c r="H42" s="86"/>
      <c r="I42" s="86"/>
      <c r="J42" s="71"/>
      <c r="K42" s="71"/>
      <c r="L42" s="86"/>
      <c r="M42" s="86"/>
      <c r="N42" s="12"/>
    </row>
    <row r="43" spans="1:14" ht="15" customHeight="1" x14ac:dyDescent="0.3">
      <c r="A43" s="72">
        <v>43</v>
      </c>
      <c r="B43" s="71"/>
      <c r="C43" s="14"/>
      <c r="D43" s="14"/>
      <c r="E43" s="86"/>
      <c r="F43" s="87" t="s">
        <v>535</v>
      </c>
      <c r="G43" s="14"/>
      <c r="H43" s="14"/>
      <c r="I43" s="14"/>
      <c r="J43" s="71"/>
      <c r="K43" s="514"/>
      <c r="L43" s="86"/>
      <c r="M43" s="86"/>
      <c r="N43" s="12"/>
    </row>
    <row r="44" spans="1:14" ht="15" customHeight="1" x14ac:dyDescent="0.3">
      <c r="A44" s="72">
        <v>44</v>
      </c>
      <c r="B44" s="71"/>
      <c r="C44" s="14"/>
      <c r="D44" s="14"/>
      <c r="E44" s="86"/>
      <c r="F44" s="87" t="s">
        <v>536</v>
      </c>
      <c r="G44" s="14"/>
      <c r="H44" s="14"/>
      <c r="I44" s="14"/>
      <c r="J44" s="71"/>
      <c r="K44" s="514"/>
      <c r="L44" s="86"/>
      <c r="M44" s="86"/>
      <c r="N44" s="12"/>
    </row>
    <row r="45" spans="1:14" ht="15" customHeight="1" x14ac:dyDescent="0.3">
      <c r="A45" s="72">
        <v>45</v>
      </c>
      <c r="B45" s="71"/>
      <c r="C45" s="14"/>
      <c r="D45" s="14"/>
      <c r="E45" s="73" t="s">
        <v>537</v>
      </c>
      <c r="F45" s="14"/>
      <c r="G45" s="14"/>
      <c r="H45" s="14"/>
      <c r="I45" s="14"/>
      <c r="J45" s="71"/>
      <c r="K45" s="525">
        <f>SUM(K43:K44)</f>
        <v>0</v>
      </c>
      <c r="L45" s="86"/>
      <c r="M45" s="86"/>
      <c r="N45" s="12"/>
    </row>
    <row r="46" spans="1:14" ht="15" customHeight="1" thickBot="1" x14ac:dyDescent="0.35">
      <c r="A46" s="72">
        <v>46</v>
      </c>
      <c r="B46" s="71"/>
      <c r="C46" s="71"/>
      <c r="D46" s="71"/>
      <c r="E46" s="86"/>
      <c r="F46" s="71"/>
      <c r="G46" s="71"/>
      <c r="H46" s="71"/>
      <c r="I46" s="71"/>
      <c r="J46" s="71"/>
      <c r="K46" s="71"/>
      <c r="L46" s="86"/>
      <c r="M46" s="86"/>
      <c r="N46" s="12"/>
    </row>
    <row r="47" spans="1:14" ht="15" customHeight="1" thickBot="1" x14ac:dyDescent="0.35">
      <c r="A47" s="72">
        <v>47</v>
      </c>
      <c r="B47" s="71"/>
      <c r="C47" s="71"/>
      <c r="D47" s="73" t="s">
        <v>563</v>
      </c>
      <c r="E47" s="71"/>
      <c r="F47" s="71"/>
      <c r="G47" s="71"/>
      <c r="H47" s="71"/>
      <c r="I47" s="71"/>
      <c r="J47" s="71"/>
      <c r="K47" s="262">
        <f>SUM(K11,K15,K19,K23,K27,K31,K35,K39,K43)</f>
        <v>0</v>
      </c>
      <c r="L47" s="86"/>
      <c r="M47" s="86"/>
      <c r="N47" s="12"/>
    </row>
    <row r="48" spans="1:14" ht="15" customHeight="1" thickBot="1" x14ac:dyDescent="0.35">
      <c r="A48" s="72">
        <v>48</v>
      </c>
      <c r="B48" s="71"/>
      <c r="C48" s="71"/>
      <c r="D48" s="73" t="s">
        <v>564</v>
      </c>
      <c r="E48" s="71"/>
      <c r="F48" s="71"/>
      <c r="G48" s="71"/>
      <c r="H48" s="71"/>
      <c r="I48" s="71"/>
      <c r="J48" s="71"/>
      <c r="K48" s="262">
        <f>SUM(K12,K16,K20,K24,K28,K32,K36,K40,K44)</f>
        <v>0</v>
      </c>
      <c r="L48" s="86"/>
      <c r="M48" s="86"/>
      <c r="N48" s="12"/>
    </row>
    <row r="49" spans="1:15" ht="15" customHeight="1" thickBot="1" x14ac:dyDescent="0.35">
      <c r="A49" s="72">
        <v>49</v>
      </c>
      <c r="B49" s="71"/>
      <c r="C49" s="71"/>
      <c r="D49" s="73" t="s">
        <v>191</v>
      </c>
      <c r="E49" s="71"/>
      <c r="F49" s="71"/>
      <c r="G49" s="71"/>
      <c r="H49" s="71"/>
      <c r="I49" s="71"/>
      <c r="J49" s="71"/>
      <c r="K49" s="262">
        <f>K47+K48</f>
        <v>0</v>
      </c>
      <c r="L49" s="71"/>
      <c r="M49" s="71"/>
      <c r="N49" s="12"/>
      <c r="O49" s="310" t="s">
        <v>565</v>
      </c>
    </row>
    <row r="50" spans="1:15" ht="15" customHeight="1" x14ac:dyDescent="0.3">
      <c r="A50" s="72">
        <v>50</v>
      </c>
      <c r="B50" s="71"/>
      <c r="C50" s="71"/>
      <c r="D50" s="71"/>
      <c r="E50" s="71"/>
      <c r="F50" s="71"/>
      <c r="G50" s="71"/>
      <c r="H50" s="71"/>
      <c r="I50" s="71"/>
      <c r="J50" s="71"/>
      <c r="K50" s="71"/>
      <c r="L50" s="71"/>
      <c r="M50" s="71"/>
      <c r="N50" s="12"/>
    </row>
    <row r="51" spans="1:15" ht="30" customHeight="1" x14ac:dyDescent="0.35">
      <c r="A51" s="72">
        <v>51</v>
      </c>
      <c r="B51" s="71"/>
      <c r="C51" s="181" t="s">
        <v>566</v>
      </c>
      <c r="D51" s="56"/>
      <c r="E51" s="56"/>
      <c r="F51" s="56"/>
      <c r="G51" s="71"/>
      <c r="H51" s="71"/>
      <c r="I51" s="71"/>
      <c r="J51" s="71"/>
      <c r="K51" s="71"/>
      <c r="L51" s="71"/>
      <c r="M51" s="71"/>
      <c r="N51" s="12"/>
    </row>
    <row r="52" spans="1:15" ht="15" customHeight="1" x14ac:dyDescent="0.3">
      <c r="A52" s="72">
        <v>52</v>
      </c>
      <c r="B52" s="71"/>
      <c r="C52" s="37"/>
      <c r="D52" s="37"/>
      <c r="E52" s="86"/>
      <c r="F52" s="37"/>
      <c r="G52" s="37"/>
      <c r="H52" s="37"/>
      <c r="I52" s="37"/>
      <c r="J52" s="71"/>
      <c r="K52" s="258"/>
      <c r="L52" s="267" t="s">
        <v>108</v>
      </c>
      <c r="M52" s="267"/>
      <c r="N52" s="12"/>
    </row>
    <row r="53" spans="1:15" ht="15" customHeight="1" x14ac:dyDescent="0.3">
      <c r="A53" s="72">
        <v>53</v>
      </c>
      <c r="B53" s="71"/>
      <c r="C53" s="37"/>
      <c r="D53" s="37"/>
      <c r="E53" s="73" t="s">
        <v>567</v>
      </c>
      <c r="F53" s="37"/>
      <c r="G53" s="37"/>
      <c r="H53" s="37"/>
      <c r="I53" s="37"/>
      <c r="J53" s="71"/>
      <c r="K53" s="258"/>
      <c r="L53" s="84" t="s">
        <v>125</v>
      </c>
      <c r="M53" s="84" t="s">
        <v>547</v>
      </c>
      <c r="N53" s="12"/>
    </row>
    <row r="54" spans="1:15" ht="15" customHeight="1" x14ac:dyDescent="0.3">
      <c r="A54" s="72">
        <v>54</v>
      </c>
      <c r="B54" s="71"/>
      <c r="C54" s="37"/>
      <c r="D54" s="37"/>
      <c r="E54" s="86"/>
      <c r="F54" s="87" t="s">
        <v>568</v>
      </c>
      <c r="G54" s="37"/>
      <c r="H54" s="124"/>
      <c r="I54" s="37"/>
      <c r="J54" s="126"/>
      <c r="K54" s="14" t="s">
        <v>549</v>
      </c>
      <c r="L54" s="514"/>
      <c r="M54" s="514"/>
      <c r="N54" s="12"/>
    </row>
    <row r="55" spans="1:15" ht="15" customHeight="1" x14ac:dyDescent="0.3">
      <c r="A55" s="72">
        <v>55</v>
      </c>
      <c r="B55" s="71"/>
      <c r="C55" s="37"/>
      <c r="D55" s="37"/>
      <c r="E55" s="86"/>
      <c r="F55" s="87" t="s">
        <v>550</v>
      </c>
      <c r="G55" s="37"/>
      <c r="H55" s="124"/>
      <c r="I55" s="37"/>
      <c r="J55" s="126"/>
      <c r="K55" s="14" t="s">
        <v>551</v>
      </c>
      <c r="L55" s="514"/>
      <c r="M55" s="514"/>
      <c r="N55" s="12"/>
    </row>
    <row r="56" spans="1:15" ht="15" customHeight="1" x14ac:dyDescent="0.3">
      <c r="A56" s="72">
        <v>56</v>
      </c>
      <c r="B56" s="71"/>
      <c r="C56" s="37"/>
      <c r="D56" s="37"/>
      <c r="E56" s="86"/>
      <c r="F56" s="87" t="s">
        <v>552</v>
      </c>
      <c r="G56" s="37"/>
      <c r="H56" s="124"/>
      <c r="I56" s="37"/>
      <c r="J56" s="126"/>
      <c r="K56" s="14" t="s">
        <v>553</v>
      </c>
      <c r="L56" s="525">
        <f>L54-L55</f>
        <v>0</v>
      </c>
      <c r="M56" s="525">
        <f>M54-M55</f>
        <v>0</v>
      </c>
      <c r="N56" s="12"/>
    </row>
    <row r="57" spans="1:15" ht="15" customHeight="1" x14ac:dyDescent="0.3">
      <c r="A57" s="72">
        <v>57</v>
      </c>
      <c r="B57" s="71"/>
      <c r="C57" s="37"/>
      <c r="D57" s="37"/>
      <c r="E57" s="86"/>
      <c r="F57" s="86"/>
      <c r="G57" s="37"/>
      <c r="H57" s="37"/>
      <c r="I57" s="37"/>
      <c r="J57" s="37"/>
      <c r="K57" s="14"/>
      <c r="L57" s="71"/>
      <c r="M57" s="71"/>
      <c r="N57" s="12"/>
    </row>
    <row r="58" spans="1:15" ht="15" customHeight="1" x14ac:dyDescent="0.3">
      <c r="A58" s="72">
        <v>58</v>
      </c>
      <c r="B58" s="71"/>
      <c r="C58" s="37"/>
      <c r="D58" s="37"/>
      <c r="E58" s="86"/>
      <c r="F58" s="87" t="s">
        <v>554</v>
      </c>
      <c r="G58" s="37"/>
      <c r="H58" s="668"/>
      <c r="I58" s="669"/>
      <c r="J58" s="669"/>
      <c r="K58" s="669"/>
      <c r="L58" s="669"/>
      <c r="M58" s="670"/>
      <c r="N58" s="12"/>
    </row>
    <row r="59" spans="1:15" ht="15" customHeight="1" x14ac:dyDescent="0.3">
      <c r="A59" s="72">
        <v>59</v>
      </c>
      <c r="B59" s="71"/>
      <c r="C59" s="37"/>
      <c r="D59" s="37"/>
      <c r="E59" s="86"/>
      <c r="F59" s="37"/>
      <c r="G59" s="37"/>
      <c r="H59" s="671"/>
      <c r="I59" s="672"/>
      <c r="J59" s="672"/>
      <c r="K59" s="672"/>
      <c r="L59" s="672"/>
      <c r="M59" s="673"/>
      <c r="N59" s="12"/>
    </row>
    <row r="60" spans="1:15" ht="15" customHeight="1" x14ac:dyDescent="0.3">
      <c r="A60" s="72">
        <v>60</v>
      </c>
      <c r="B60" s="71"/>
      <c r="C60" s="71"/>
      <c r="D60" s="71"/>
      <c r="E60" s="71"/>
      <c r="F60" s="71"/>
      <c r="G60" s="71"/>
      <c r="H60" s="71"/>
      <c r="I60" s="71"/>
      <c r="J60" s="71"/>
      <c r="K60" s="71"/>
      <c r="L60" s="71"/>
      <c r="M60" s="71"/>
      <c r="N60" s="12"/>
    </row>
    <row r="61" spans="1:15" ht="15" customHeight="1" x14ac:dyDescent="0.3">
      <c r="A61" s="72">
        <v>61</v>
      </c>
      <c r="B61" s="71"/>
      <c r="C61" s="71"/>
      <c r="D61" s="71"/>
      <c r="E61" s="86"/>
      <c r="F61" s="71"/>
      <c r="G61" s="71"/>
      <c r="H61" s="71"/>
      <c r="I61" s="71"/>
      <c r="J61" s="71"/>
      <c r="K61" s="71"/>
      <c r="L61" s="267" t="s">
        <v>108</v>
      </c>
      <c r="M61" s="267"/>
      <c r="N61" s="12"/>
    </row>
    <row r="62" spans="1:15" ht="15" customHeight="1" x14ac:dyDescent="0.3">
      <c r="A62" s="72">
        <v>62</v>
      </c>
      <c r="B62" s="71"/>
      <c r="C62" s="37"/>
      <c r="D62" s="37"/>
      <c r="E62" s="73" t="s">
        <v>569</v>
      </c>
      <c r="F62" s="37"/>
      <c r="G62" s="37"/>
      <c r="H62" s="37"/>
      <c r="I62" s="37"/>
      <c r="J62" s="71"/>
      <c r="K62" s="71"/>
      <c r="L62" s="168" t="s">
        <v>125</v>
      </c>
      <c r="M62" s="168" t="s">
        <v>547</v>
      </c>
      <c r="N62" s="12"/>
    </row>
    <row r="63" spans="1:15" ht="15" customHeight="1" x14ac:dyDescent="0.3">
      <c r="A63" s="72">
        <v>63</v>
      </c>
      <c r="B63" s="71"/>
      <c r="C63" s="37"/>
      <c r="D63" s="37"/>
      <c r="E63" s="86"/>
      <c r="F63" s="87" t="s">
        <v>568</v>
      </c>
      <c r="G63" s="37"/>
      <c r="H63" s="124"/>
      <c r="I63" s="37"/>
      <c r="J63" s="126"/>
      <c r="K63" s="14" t="s">
        <v>549</v>
      </c>
      <c r="L63" s="514"/>
      <c r="M63" s="514"/>
      <c r="N63" s="12"/>
    </row>
    <row r="64" spans="1:15" ht="15" customHeight="1" x14ac:dyDescent="0.3">
      <c r="A64" s="72">
        <v>64</v>
      </c>
      <c r="B64" s="71"/>
      <c r="C64" s="37"/>
      <c r="D64" s="37"/>
      <c r="E64" s="86"/>
      <c r="F64" s="87" t="s">
        <v>550</v>
      </c>
      <c r="G64" s="37"/>
      <c r="H64" s="124"/>
      <c r="I64" s="37"/>
      <c r="J64" s="126"/>
      <c r="K64" s="14" t="s">
        <v>551</v>
      </c>
      <c r="L64" s="514"/>
      <c r="M64" s="514"/>
      <c r="N64" s="12"/>
    </row>
    <row r="65" spans="1:15" ht="15" customHeight="1" x14ac:dyDescent="0.3">
      <c r="A65" s="72">
        <v>65</v>
      </c>
      <c r="B65" s="71"/>
      <c r="C65" s="37"/>
      <c r="D65" s="37"/>
      <c r="E65" s="86"/>
      <c r="F65" s="87" t="s">
        <v>552</v>
      </c>
      <c r="G65" s="37"/>
      <c r="H65" s="124"/>
      <c r="I65" s="37"/>
      <c r="J65" s="126"/>
      <c r="K65" s="14" t="s">
        <v>553</v>
      </c>
      <c r="L65" s="525">
        <f>L63-L64</f>
        <v>0</v>
      </c>
      <c r="M65" s="525">
        <f>M63-M64</f>
        <v>0</v>
      </c>
      <c r="N65" s="12"/>
    </row>
    <row r="66" spans="1:15" ht="15" customHeight="1" x14ac:dyDescent="0.3">
      <c r="A66" s="72">
        <v>66</v>
      </c>
      <c r="B66" s="71"/>
      <c r="C66" s="37"/>
      <c r="D66" s="37"/>
      <c r="E66" s="86"/>
      <c r="F66" s="86"/>
      <c r="G66" s="37"/>
      <c r="H66" s="37"/>
      <c r="I66" s="37"/>
      <c r="J66" s="37"/>
      <c r="K66" s="14"/>
      <c r="L66" s="71"/>
      <c r="M66" s="71"/>
      <c r="N66" s="12"/>
    </row>
    <row r="67" spans="1:15" ht="15" customHeight="1" x14ac:dyDescent="0.3">
      <c r="A67" s="72">
        <v>67</v>
      </c>
      <c r="B67" s="71"/>
      <c r="C67" s="37"/>
      <c r="D67" s="37"/>
      <c r="E67" s="86"/>
      <c r="F67" s="87" t="s">
        <v>554</v>
      </c>
      <c r="G67" s="37"/>
      <c r="H67" s="668"/>
      <c r="I67" s="669"/>
      <c r="J67" s="669"/>
      <c r="K67" s="669"/>
      <c r="L67" s="669"/>
      <c r="M67" s="670"/>
      <c r="N67" s="12"/>
    </row>
    <row r="68" spans="1:15" ht="15" customHeight="1" x14ac:dyDescent="0.3">
      <c r="A68" s="72">
        <v>68</v>
      </c>
      <c r="B68" s="71"/>
      <c r="C68" s="37"/>
      <c r="D68" s="37"/>
      <c r="E68" s="86"/>
      <c r="F68" s="37"/>
      <c r="G68" s="37"/>
      <c r="H68" s="671"/>
      <c r="I68" s="672"/>
      <c r="J68" s="672"/>
      <c r="K68" s="672"/>
      <c r="L68" s="672"/>
      <c r="M68" s="673"/>
      <c r="N68" s="12"/>
    </row>
    <row r="69" spans="1:15" s="135" customFormat="1" ht="15" customHeight="1" x14ac:dyDescent="0.3">
      <c r="A69" s="72">
        <v>69</v>
      </c>
      <c r="B69" s="71"/>
      <c r="C69" s="71"/>
      <c r="D69" s="71"/>
      <c r="E69" s="86"/>
      <c r="F69" s="71"/>
      <c r="G69" s="71"/>
      <c r="H69" s="71"/>
      <c r="I69" s="71"/>
      <c r="J69" s="71"/>
      <c r="K69" s="71"/>
      <c r="L69" s="71"/>
      <c r="M69" s="71"/>
      <c r="N69" s="12"/>
      <c r="O69" s="134"/>
    </row>
    <row r="70" spans="1:15" s="135" customFormat="1" ht="15" customHeight="1" x14ac:dyDescent="0.3">
      <c r="A70" s="72">
        <v>70</v>
      </c>
      <c r="B70" s="71"/>
      <c r="C70" s="71"/>
      <c r="D70" s="71"/>
      <c r="E70" s="86"/>
      <c r="F70" s="71"/>
      <c r="G70" s="71"/>
      <c r="H70" s="71"/>
      <c r="I70" s="71"/>
      <c r="J70" s="71"/>
      <c r="K70" s="71"/>
      <c r="L70" s="253" t="s">
        <v>108</v>
      </c>
      <c r="M70" s="253"/>
      <c r="N70" s="12"/>
      <c r="O70" s="134"/>
    </row>
    <row r="71" spans="1:15" ht="15" customHeight="1" x14ac:dyDescent="0.3">
      <c r="A71" s="72">
        <v>71</v>
      </c>
      <c r="B71" s="71"/>
      <c r="C71" s="37"/>
      <c r="D71" s="37"/>
      <c r="E71" s="73" t="s">
        <v>570</v>
      </c>
      <c r="F71" s="37"/>
      <c r="G71" s="37"/>
      <c r="H71" s="37"/>
      <c r="I71" s="37"/>
      <c r="J71" s="71"/>
      <c r="K71" s="71"/>
      <c r="L71" s="168" t="s">
        <v>125</v>
      </c>
      <c r="M71" s="168" t="s">
        <v>547</v>
      </c>
      <c r="N71" s="12"/>
    </row>
    <row r="72" spans="1:15" ht="15" customHeight="1" x14ac:dyDescent="0.3">
      <c r="A72" s="72">
        <v>72</v>
      </c>
      <c r="B72" s="71"/>
      <c r="C72" s="37"/>
      <c r="D72" s="37"/>
      <c r="E72" s="86"/>
      <c r="F72" s="87" t="s">
        <v>568</v>
      </c>
      <c r="G72" s="37"/>
      <c r="H72" s="124"/>
      <c r="I72" s="37"/>
      <c r="J72" s="126"/>
      <c r="K72" s="14" t="s">
        <v>549</v>
      </c>
      <c r="L72" s="514"/>
      <c r="M72" s="514"/>
      <c r="N72" s="12"/>
    </row>
    <row r="73" spans="1:15" ht="15" customHeight="1" x14ac:dyDescent="0.3">
      <c r="A73" s="72">
        <v>73</v>
      </c>
      <c r="B73" s="71"/>
      <c r="C73" s="37"/>
      <c r="D73" s="37"/>
      <c r="E73" s="86"/>
      <c r="F73" s="87" t="s">
        <v>550</v>
      </c>
      <c r="G73" s="37"/>
      <c r="H73" s="124"/>
      <c r="I73" s="37"/>
      <c r="J73" s="126"/>
      <c r="K73" s="14" t="s">
        <v>551</v>
      </c>
      <c r="L73" s="514"/>
      <c r="M73" s="514"/>
      <c r="N73" s="12"/>
    </row>
    <row r="74" spans="1:15" ht="15" customHeight="1" x14ac:dyDescent="0.3">
      <c r="A74" s="72">
        <v>74</v>
      </c>
      <c r="B74" s="71"/>
      <c r="C74" s="37"/>
      <c r="D74" s="37"/>
      <c r="E74" s="86"/>
      <c r="F74" s="87" t="s">
        <v>552</v>
      </c>
      <c r="G74" s="37"/>
      <c r="H74" s="124"/>
      <c r="I74" s="37"/>
      <c r="J74" s="126"/>
      <c r="K74" s="14" t="s">
        <v>553</v>
      </c>
      <c r="L74" s="525">
        <f>L72-L73</f>
        <v>0</v>
      </c>
      <c r="M74" s="525">
        <f>M72-M73</f>
        <v>0</v>
      </c>
      <c r="N74" s="12"/>
    </row>
    <row r="75" spans="1:15" ht="15" customHeight="1" x14ac:dyDescent="0.3">
      <c r="A75" s="72">
        <v>75</v>
      </c>
      <c r="B75" s="71"/>
      <c r="C75" s="37"/>
      <c r="D75" s="37"/>
      <c r="E75" s="86"/>
      <c r="F75" s="86"/>
      <c r="G75" s="37"/>
      <c r="H75" s="37"/>
      <c r="I75" s="37"/>
      <c r="J75" s="37"/>
      <c r="K75" s="14"/>
      <c r="L75" s="71"/>
      <c r="M75" s="71"/>
      <c r="N75" s="12"/>
    </row>
    <row r="76" spans="1:15" ht="15" customHeight="1" x14ac:dyDescent="0.3">
      <c r="A76" s="72">
        <v>76</v>
      </c>
      <c r="B76" s="71"/>
      <c r="C76" s="37"/>
      <c r="D76" s="37"/>
      <c r="E76" s="86"/>
      <c r="F76" s="87" t="s">
        <v>554</v>
      </c>
      <c r="G76" s="37"/>
      <c r="H76" s="668"/>
      <c r="I76" s="669"/>
      <c r="J76" s="669"/>
      <c r="K76" s="669"/>
      <c r="L76" s="669"/>
      <c r="M76" s="670"/>
      <c r="N76" s="12"/>
    </row>
    <row r="77" spans="1:15" ht="15" customHeight="1" x14ac:dyDescent="0.3">
      <c r="A77" s="72">
        <v>77</v>
      </c>
      <c r="B77" s="71"/>
      <c r="C77" s="37"/>
      <c r="D77" s="37"/>
      <c r="E77" s="86"/>
      <c r="F77" s="37"/>
      <c r="G77" s="37"/>
      <c r="H77" s="671"/>
      <c r="I77" s="672"/>
      <c r="J77" s="672"/>
      <c r="K77" s="672"/>
      <c r="L77" s="672"/>
      <c r="M77" s="673"/>
      <c r="N77" s="12"/>
    </row>
    <row r="78" spans="1:15" s="135" customFormat="1" ht="15" customHeight="1" x14ac:dyDescent="0.3">
      <c r="A78" s="321">
        <v>78</v>
      </c>
      <c r="B78" s="136"/>
      <c r="C78" s="138"/>
      <c r="D78" s="138"/>
      <c r="E78" s="150"/>
      <c r="F78" s="138"/>
      <c r="G78" s="138"/>
      <c r="H78" s="151"/>
      <c r="I78" s="151"/>
      <c r="J78" s="151"/>
      <c r="K78" s="151"/>
      <c r="L78" s="151"/>
      <c r="M78" s="151"/>
      <c r="N78" s="137"/>
      <c r="O78" s="306" t="s">
        <v>557</v>
      </c>
    </row>
    <row r="79" spans="1:15" ht="15" customHeight="1" x14ac:dyDescent="0.3">
      <c r="A79" s="72">
        <v>79</v>
      </c>
      <c r="B79" s="71"/>
      <c r="C79" s="667" t="s">
        <v>571</v>
      </c>
      <c r="D79" s="667"/>
      <c r="E79" s="667"/>
      <c r="F79" s="667"/>
      <c r="G79" s="667"/>
      <c r="H79" s="667"/>
      <c r="I79" s="667"/>
      <c r="J79" s="667"/>
      <c r="K79" s="667"/>
      <c r="L79" s="667"/>
      <c r="M79" s="667"/>
      <c r="N79" s="12"/>
    </row>
    <row r="80" spans="1:15" ht="15" customHeight="1" x14ac:dyDescent="0.3">
      <c r="A80" s="72">
        <v>80</v>
      </c>
      <c r="B80" s="71"/>
      <c r="C80" s="307" t="s">
        <v>559</v>
      </c>
      <c r="D80" s="308"/>
      <c r="E80" s="308"/>
      <c r="F80" s="308"/>
      <c r="G80" s="309"/>
      <c r="H80" s="309"/>
      <c r="I80" s="309"/>
      <c r="J80" s="309"/>
      <c r="K80" s="309"/>
      <c r="L80" s="309"/>
      <c r="M80" s="309"/>
      <c r="N80" s="12"/>
    </row>
    <row r="81" spans="1:14" ht="12.75" customHeight="1" x14ac:dyDescent="0.3">
      <c r="A81" s="16"/>
      <c r="B81" s="147"/>
      <c r="C81" s="17"/>
      <c r="D81" s="17"/>
      <c r="E81" s="69"/>
      <c r="F81" s="17"/>
      <c r="G81" s="17"/>
      <c r="H81" s="17"/>
      <c r="I81" s="17"/>
      <c r="J81" s="17"/>
      <c r="K81" s="17"/>
      <c r="L81" s="17"/>
      <c r="M81" s="17"/>
      <c r="N81" s="20"/>
    </row>
  </sheetData>
  <sheetProtection formatRows="0" insertRows="0"/>
  <mergeCells count="8">
    <mergeCell ref="K2:M2"/>
    <mergeCell ref="K3:M3"/>
    <mergeCell ref="C79:M79"/>
    <mergeCell ref="A5:M5"/>
    <mergeCell ref="H76:M77"/>
    <mergeCell ref="H58:M59"/>
    <mergeCell ref="C8:I9"/>
    <mergeCell ref="H67:M68"/>
  </mergeCells>
  <dataValidations count="1">
    <dataValidation allowBlank="1" showInputMessage="1" showErrorMessage="1" prompt="Please enter text" sqref="H54:H56 H58 H67 H72:H74 H63:H65 H76" xr:uid="{00000000-0002-0000-0B00-000000000000}"/>
  </dataValidations>
  <pageMargins left="0.70866141732283472" right="0.70866141732283472" top="0.74803149606299213" bottom="0.74803149606299213" header="0.31496062992125984" footer="0.31496062992125984"/>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theme="6" tint="-0.749992370372631"/>
  </sheetPr>
  <dimension ref="A1:M129"/>
  <sheetViews>
    <sheetView showGridLines="0" view="pageBreakPreview" zoomScale="115" zoomScaleNormal="100" zoomScaleSheetLayoutView="115" workbookViewId="0">
      <selection activeCell="M20" sqref="M20"/>
    </sheetView>
  </sheetViews>
  <sheetFormatPr defaultColWidth="9" defaultRowHeight="13.8" x14ac:dyDescent="0.3"/>
  <cols>
    <col min="1" max="1" width="5.5546875" customWidth="1"/>
    <col min="2" max="2" width="3" customWidth="1"/>
    <col min="3" max="3" width="5.5546875" customWidth="1"/>
    <col min="4" max="4" width="0.88671875" customWidth="1"/>
    <col min="5" max="5" width="1.5546875" customWidth="1"/>
    <col min="6" max="6" width="2.6640625" customWidth="1"/>
    <col min="7" max="7" width="62.44140625" customWidth="1"/>
    <col min="8" max="8" width="24.6640625" customWidth="1"/>
    <col min="9" max="9" width="10.5546875" customWidth="1"/>
    <col min="10" max="11" width="16" customWidth="1"/>
    <col min="12" max="12" width="2.6640625" customWidth="1"/>
    <col min="13" max="13" width="27.44140625" style="127" customWidth="1"/>
  </cols>
  <sheetData>
    <row r="1" spans="1:13" ht="15" customHeight="1" x14ac:dyDescent="0.3">
      <c r="A1" s="387"/>
      <c r="B1" s="388"/>
      <c r="C1" s="388"/>
      <c r="D1" s="388"/>
      <c r="E1" s="388"/>
      <c r="F1" s="402"/>
      <c r="G1" s="402"/>
      <c r="H1" s="402"/>
      <c r="I1" s="402"/>
      <c r="J1" s="388"/>
      <c r="K1" s="388"/>
      <c r="L1" s="403"/>
    </row>
    <row r="2" spans="1:13" ht="18" customHeight="1" x14ac:dyDescent="0.35">
      <c r="A2" s="390"/>
      <c r="B2" s="391"/>
      <c r="C2" s="391"/>
      <c r="D2" s="391"/>
      <c r="E2" s="391"/>
      <c r="F2" s="259"/>
      <c r="G2" s="259"/>
      <c r="H2" s="60" t="s">
        <v>5</v>
      </c>
      <c r="I2" s="629" t="str">
        <f>IF(NOT(ISBLANK(CoverSheet!$C$8)),CoverSheet!$C$8,"")</f>
        <v/>
      </c>
      <c r="J2" s="629"/>
      <c r="K2" s="629"/>
      <c r="L2" s="404"/>
    </row>
    <row r="3" spans="1:13" ht="18" customHeight="1" x14ac:dyDescent="0.3">
      <c r="A3" s="390"/>
      <c r="B3" s="391"/>
      <c r="C3" s="391"/>
      <c r="D3" s="391"/>
      <c r="E3" s="391"/>
      <c r="F3" s="259"/>
      <c r="G3" s="259"/>
      <c r="H3" s="60" t="s">
        <v>72</v>
      </c>
      <c r="I3" s="630" t="str">
        <f>IF(ISNUMBER(CoverSheet!$C$12),CoverSheet!$C$12,"")</f>
        <v/>
      </c>
      <c r="J3" s="630"/>
      <c r="K3" s="630"/>
      <c r="L3" s="404"/>
    </row>
    <row r="4" spans="1:13" ht="20.25" customHeight="1" x14ac:dyDescent="0.4">
      <c r="A4" s="144" t="s">
        <v>572</v>
      </c>
      <c r="B4" s="32"/>
      <c r="C4" s="391"/>
      <c r="D4" s="391"/>
      <c r="E4" s="391"/>
      <c r="F4" s="405"/>
      <c r="G4" s="405"/>
      <c r="H4" s="405"/>
      <c r="I4" s="405"/>
      <c r="J4" s="391"/>
      <c r="K4" s="391"/>
      <c r="L4" s="404"/>
    </row>
    <row r="5" spans="1:13" ht="80.25" customHeight="1" x14ac:dyDescent="0.3">
      <c r="A5" s="627" t="s">
        <v>573</v>
      </c>
      <c r="B5" s="631"/>
      <c r="C5" s="631"/>
      <c r="D5" s="631"/>
      <c r="E5" s="631"/>
      <c r="F5" s="631"/>
      <c r="G5" s="631"/>
      <c r="H5" s="631"/>
      <c r="I5" s="631"/>
      <c r="J5" s="631"/>
      <c r="K5" s="631"/>
      <c r="L5" s="61"/>
    </row>
    <row r="6" spans="1:13" ht="15" customHeight="1" x14ac:dyDescent="0.3">
      <c r="A6" s="55" t="s">
        <v>75</v>
      </c>
      <c r="B6" s="201"/>
      <c r="C6" s="25"/>
      <c r="D6" s="25"/>
      <c r="E6" s="391"/>
      <c r="F6" s="405"/>
      <c r="G6" s="405"/>
      <c r="H6" s="405"/>
      <c r="I6" s="405"/>
      <c r="J6" s="391"/>
      <c r="K6" s="391"/>
      <c r="L6" s="404"/>
    </row>
    <row r="7" spans="1:13" ht="30" customHeight="1" x14ac:dyDescent="0.35">
      <c r="A7" s="72">
        <v>7</v>
      </c>
      <c r="B7" s="126"/>
      <c r="C7" s="85" t="s">
        <v>574</v>
      </c>
      <c r="D7" s="256"/>
      <c r="E7" s="71"/>
      <c r="F7" s="71"/>
      <c r="G7" s="71"/>
      <c r="H7" s="71"/>
      <c r="I7" s="71"/>
      <c r="J7" s="106" t="s">
        <v>108</v>
      </c>
      <c r="K7" s="106" t="s">
        <v>108</v>
      </c>
      <c r="L7" s="12"/>
      <c r="M7" s="128"/>
    </row>
    <row r="8" spans="1:13" ht="15" customHeight="1" x14ac:dyDescent="0.3">
      <c r="A8" s="72">
        <v>8</v>
      </c>
      <c r="B8" s="126"/>
      <c r="C8" s="71"/>
      <c r="D8" s="71"/>
      <c r="E8" s="87"/>
      <c r="F8" s="87" t="s">
        <v>485</v>
      </c>
      <c r="G8" s="87"/>
      <c r="H8" s="87"/>
      <c r="I8" s="87"/>
      <c r="J8" s="71"/>
      <c r="K8" s="509">
        <f>K38</f>
        <v>0</v>
      </c>
      <c r="L8" s="12"/>
      <c r="M8" s="127" t="s">
        <v>575</v>
      </c>
    </row>
    <row r="9" spans="1:13" ht="15" customHeight="1" x14ac:dyDescent="0.3">
      <c r="A9" s="72">
        <v>9</v>
      </c>
      <c r="B9" s="126"/>
      <c r="C9" s="71"/>
      <c r="D9" s="71"/>
      <c r="E9" s="87"/>
      <c r="F9" s="87" t="s">
        <v>486</v>
      </c>
      <c r="G9" s="87"/>
      <c r="H9" s="87"/>
      <c r="I9" s="87"/>
      <c r="J9" s="71"/>
      <c r="K9" s="509">
        <f>J52</f>
        <v>0</v>
      </c>
      <c r="L9" s="12"/>
      <c r="M9" s="127" t="s">
        <v>576</v>
      </c>
    </row>
    <row r="10" spans="1:13" ht="15" customHeight="1" x14ac:dyDescent="0.3">
      <c r="A10" s="72">
        <v>10</v>
      </c>
      <c r="B10" s="126"/>
      <c r="C10" s="71"/>
      <c r="D10" s="71"/>
      <c r="E10" s="87"/>
      <c r="F10" s="87" t="s">
        <v>538</v>
      </c>
      <c r="G10" s="87"/>
      <c r="H10" s="87"/>
      <c r="I10" s="87"/>
      <c r="J10" s="71"/>
      <c r="K10" s="509">
        <f>K52</f>
        <v>0</v>
      </c>
      <c r="L10" s="12"/>
      <c r="M10" s="127" t="s">
        <v>576</v>
      </c>
    </row>
    <row r="11" spans="1:13" ht="15" customHeight="1" x14ac:dyDescent="0.3">
      <c r="A11" s="72">
        <v>11</v>
      </c>
      <c r="B11" s="126"/>
      <c r="C11" s="71"/>
      <c r="D11" s="71"/>
      <c r="E11" s="87"/>
      <c r="F11" s="87" t="s">
        <v>488</v>
      </c>
      <c r="G11" s="87"/>
      <c r="H11" s="87"/>
      <c r="I11" s="87"/>
      <c r="J11" s="71"/>
      <c r="K11" s="582">
        <f>K65</f>
        <v>0</v>
      </c>
      <c r="L11" s="12"/>
      <c r="M11" s="127" t="s">
        <v>577</v>
      </c>
    </row>
    <row r="12" spans="1:13" ht="15" customHeight="1" x14ac:dyDescent="0.3">
      <c r="A12" s="72">
        <v>12</v>
      </c>
      <c r="B12" s="126"/>
      <c r="C12" s="71"/>
      <c r="D12" s="71"/>
      <c r="E12" s="87"/>
      <c r="F12" s="87" t="s">
        <v>578</v>
      </c>
      <c r="G12" s="87"/>
      <c r="H12" s="87"/>
      <c r="I12" s="87"/>
      <c r="J12" s="71"/>
      <c r="K12" s="71"/>
      <c r="L12" s="12"/>
    </row>
    <row r="13" spans="1:13" ht="15" customHeight="1" x14ac:dyDescent="0.3">
      <c r="A13" s="72">
        <v>13</v>
      </c>
      <c r="B13" s="126"/>
      <c r="C13" s="71"/>
      <c r="D13" s="71"/>
      <c r="E13" s="87"/>
      <c r="F13" s="87"/>
      <c r="G13" s="87" t="s">
        <v>489</v>
      </c>
      <c r="H13" s="87"/>
      <c r="I13" s="87"/>
      <c r="J13" s="509">
        <f>K78</f>
        <v>0</v>
      </c>
      <c r="K13" s="71"/>
      <c r="L13" s="12"/>
      <c r="M13" s="127" t="s">
        <v>579</v>
      </c>
    </row>
    <row r="14" spans="1:13" ht="15" customHeight="1" x14ac:dyDescent="0.3">
      <c r="A14" s="72">
        <v>14</v>
      </c>
      <c r="B14" s="126"/>
      <c r="C14" s="71"/>
      <c r="D14" s="71"/>
      <c r="E14" s="87"/>
      <c r="F14" s="87"/>
      <c r="G14" s="87" t="s">
        <v>490</v>
      </c>
      <c r="H14" s="87"/>
      <c r="I14" s="87"/>
      <c r="J14" s="509">
        <f>K90</f>
        <v>0</v>
      </c>
      <c r="K14" s="71"/>
      <c r="L14" s="12"/>
      <c r="M14" s="127" t="s">
        <v>580</v>
      </c>
    </row>
    <row r="15" spans="1:13" ht="15" customHeight="1" thickBot="1" x14ac:dyDescent="0.35">
      <c r="A15" s="72">
        <v>15</v>
      </c>
      <c r="B15" s="126"/>
      <c r="C15" s="71"/>
      <c r="D15" s="71"/>
      <c r="E15" s="87"/>
      <c r="F15" s="87"/>
      <c r="G15" s="87" t="s">
        <v>491</v>
      </c>
      <c r="H15" s="87"/>
      <c r="I15" s="87"/>
      <c r="J15" s="509">
        <f>K102</f>
        <v>0</v>
      </c>
      <c r="K15" s="71"/>
      <c r="L15" s="12"/>
      <c r="M15" s="127" t="s">
        <v>581</v>
      </c>
    </row>
    <row r="16" spans="1:13" ht="15" customHeight="1" thickBot="1" x14ac:dyDescent="0.35">
      <c r="A16" s="72">
        <v>16</v>
      </c>
      <c r="B16" s="126"/>
      <c r="C16" s="71"/>
      <c r="D16" s="71"/>
      <c r="E16" s="75"/>
      <c r="F16" s="75" t="s">
        <v>582</v>
      </c>
      <c r="G16" s="87"/>
      <c r="H16" s="87"/>
      <c r="I16" s="87"/>
      <c r="J16" s="71"/>
      <c r="K16" s="196">
        <f>SUM(J13:J15)</f>
        <v>0</v>
      </c>
      <c r="L16" s="12"/>
    </row>
    <row r="17" spans="1:13" ht="15" customHeight="1" thickBot="1" x14ac:dyDescent="0.35">
      <c r="A17" s="72">
        <v>17</v>
      </c>
      <c r="B17" s="126"/>
      <c r="C17" s="71"/>
      <c r="D17" s="71"/>
      <c r="E17" s="75" t="s">
        <v>583</v>
      </c>
      <c r="F17" s="87"/>
      <c r="G17" s="87"/>
      <c r="H17" s="87"/>
      <c r="I17" s="87"/>
      <c r="J17" s="71"/>
      <c r="K17" s="196">
        <f>K8+K9+K10+K11+K16</f>
        <v>0</v>
      </c>
      <c r="L17" s="12"/>
    </row>
    <row r="18" spans="1:13" ht="15" customHeight="1" x14ac:dyDescent="0.3">
      <c r="A18" s="72">
        <v>18</v>
      </c>
      <c r="B18" s="126"/>
      <c r="C18" s="71"/>
      <c r="D18" s="71"/>
      <c r="E18" s="87"/>
      <c r="F18" s="167" t="s">
        <v>492</v>
      </c>
      <c r="G18" s="167"/>
      <c r="H18" s="87"/>
      <c r="I18" s="87"/>
      <c r="J18" s="71"/>
      <c r="K18" s="509">
        <f>K128</f>
        <v>0</v>
      </c>
      <c r="L18" s="12"/>
      <c r="M18" s="127" t="s">
        <v>584</v>
      </c>
    </row>
    <row r="19" spans="1:13" ht="15" customHeight="1" thickBot="1" x14ac:dyDescent="0.35">
      <c r="A19" s="72">
        <v>19</v>
      </c>
      <c r="B19" s="126"/>
      <c r="C19" s="71"/>
      <c r="D19" s="71"/>
      <c r="E19" s="87"/>
      <c r="F19" s="87"/>
      <c r="G19" s="87"/>
      <c r="H19" s="87"/>
      <c r="I19" s="87"/>
      <c r="J19" s="71"/>
      <c r="K19" s="71"/>
      <c r="L19" s="12"/>
    </row>
    <row r="20" spans="1:13" ht="15" customHeight="1" thickBot="1" x14ac:dyDescent="0.35">
      <c r="A20" s="72">
        <v>20</v>
      </c>
      <c r="B20" s="126"/>
      <c r="C20" s="71"/>
      <c r="D20" s="71"/>
      <c r="E20" s="73" t="s">
        <v>86</v>
      </c>
      <c r="F20" s="87"/>
      <c r="G20" s="87"/>
      <c r="H20" s="87"/>
      <c r="I20" s="87"/>
      <c r="J20" s="71"/>
      <c r="K20" s="196">
        <f>K17+K18</f>
        <v>0</v>
      </c>
      <c r="L20" s="12"/>
    </row>
    <row r="21" spans="1:13" ht="15" customHeight="1" x14ac:dyDescent="0.3">
      <c r="A21" s="72">
        <v>21</v>
      </c>
      <c r="B21" s="126"/>
      <c r="C21" s="71"/>
      <c r="D21" s="27" t="s">
        <v>159</v>
      </c>
      <c r="E21" s="73"/>
      <c r="F21" s="112" t="s">
        <v>493</v>
      </c>
      <c r="G21" s="87"/>
      <c r="H21" s="87"/>
      <c r="I21" s="87"/>
      <c r="J21" s="71"/>
      <c r="K21" s="514"/>
      <c r="L21" s="12"/>
    </row>
    <row r="22" spans="1:13" ht="15" customHeight="1" x14ac:dyDescent="0.3">
      <c r="A22" s="72">
        <v>22</v>
      </c>
      <c r="B22" s="126"/>
      <c r="C22" s="71"/>
      <c r="D22" s="27" t="s">
        <v>180</v>
      </c>
      <c r="E22" s="27"/>
      <c r="F22" s="87" t="s">
        <v>494</v>
      </c>
      <c r="G22" s="87"/>
      <c r="H22" s="87"/>
      <c r="I22" s="87"/>
      <c r="J22" s="71"/>
      <c r="K22" s="509">
        <f>SUM(J40+J53+K53+J66+J79+J91+J103)</f>
        <v>0</v>
      </c>
      <c r="L22" s="12"/>
    </row>
    <row r="23" spans="1:13" ht="15" customHeight="1" x14ac:dyDescent="0.3">
      <c r="A23" s="72">
        <v>23</v>
      </c>
      <c r="B23" s="126"/>
      <c r="C23" s="71"/>
      <c r="D23" s="27" t="s">
        <v>159</v>
      </c>
      <c r="E23" s="27"/>
      <c r="F23" s="87" t="s">
        <v>495</v>
      </c>
      <c r="G23" s="87"/>
      <c r="H23" s="87"/>
      <c r="I23" s="87"/>
      <c r="J23" s="71"/>
      <c r="K23" s="514"/>
      <c r="L23" s="12"/>
    </row>
    <row r="24" spans="1:13" ht="15" customHeight="1" thickBot="1" x14ac:dyDescent="0.35">
      <c r="A24" s="72">
        <v>24</v>
      </c>
      <c r="B24" s="126"/>
      <c r="C24" s="71"/>
      <c r="D24" s="71"/>
      <c r="E24" s="87"/>
      <c r="F24" s="87"/>
      <c r="G24" s="87"/>
      <c r="H24" s="87"/>
      <c r="I24" s="87"/>
      <c r="J24" s="71"/>
      <c r="K24" s="71"/>
      <c r="L24" s="12"/>
    </row>
    <row r="25" spans="1:13" ht="15" customHeight="1" thickBot="1" x14ac:dyDescent="0.35">
      <c r="A25" s="72">
        <v>25</v>
      </c>
      <c r="B25" s="126"/>
      <c r="C25" s="71"/>
      <c r="D25" s="71"/>
      <c r="E25" s="73" t="s">
        <v>374</v>
      </c>
      <c r="F25" s="87"/>
      <c r="G25" s="87"/>
      <c r="H25" s="87"/>
      <c r="I25" s="87"/>
      <c r="J25" s="71"/>
      <c r="K25" s="196">
        <f>K20+K21-K22+K23</f>
        <v>0</v>
      </c>
      <c r="L25" s="12"/>
      <c r="M25" s="127" t="s">
        <v>565</v>
      </c>
    </row>
    <row r="26" spans="1:13" ht="30" customHeight="1" x14ac:dyDescent="0.35">
      <c r="A26" s="72">
        <v>26</v>
      </c>
      <c r="B26" s="126"/>
      <c r="C26" s="85" t="s">
        <v>585</v>
      </c>
      <c r="D26" s="256"/>
      <c r="E26" s="71"/>
      <c r="F26" s="71"/>
      <c r="G26" s="71"/>
      <c r="H26" s="71"/>
      <c r="I26" s="71"/>
      <c r="J26" s="28"/>
      <c r="K26" s="106" t="s">
        <v>108</v>
      </c>
      <c r="L26" s="12"/>
      <c r="M26" s="128"/>
    </row>
    <row r="27" spans="1:13" ht="15" customHeight="1" x14ac:dyDescent="0.3">
      <c r="A27" s="72">
        <v>27</v>
      </c>
      <c r="B27" s="126"/>
      <c r="C27" s="71"/>
      <c r="D27" s="71"/>
      <c r="E27" s="87"/>
      <c r="F27" s="87"/>
      <c r="G27" s="87" t="s">
        <v>586</v>
      </c>
      <c r="H27" s="87"/>
      <c r="I27" s="87"/>
      <c r="J27" s="71"/>
      <c r="K27" s="514"/>
      <c r="L27" s="12"/>
      <c r="M27" s="127" t="s">
        <v>587</v>
      </c>
    </row>
    <row r="28" spans="1:13" ht="15" customHeight="1" x14ac:dyDescent="0.3">
      <c r="A28" s="72">
        <v>28</v>
      </c>
      <c r="B28" s="126"/>
      <c r="C28" s="71"/>
      <c r="D28" s="71"/>
      <c r="E28" s="87"/>
      <c r="F28" s="87"/>
      <c r="G28" s="87" t="s">
        <v>588</v>
      </c>
      <c r="H28" s="87"/>
      <c r="I28" s="87"/>
      <c r="J28" s="71"/>
      <c r="K28" s="514"/>
      <c r="L28" s="12"/>
      <c r="M28" s="127" t="s">
        <v>587</v>
      </c>
    </row>
    <row r="29" spans="1:13" ht="15" customHeight="1" x14ac:dyDescent="0.3">
      <c r="A29" s="72">
        <v>29</v>
      </c>
      <c r="B29" s="126"/>
      <c r="C29" s="71"/>
      <c r="D29" s="71"/>
      <c r="E29" s="87"/>
      <c r="F29" s="87"/>
      <c r="G29" s="87" t="s">
        <v>589</v>
      </c>
      <c r="H29" s="87"/>
      <c r="I29" s="87"/>
      <c r="J29" s="71"/>
      <c r="K29" s="514"/>
      <c r="L29" s="12"/>
      <c r="M29" s="127" t="s">
        <v>587</v>
      </c>
    </row>
    <row r="30" spans="1:13" ht="30" customHeight="1" x14ac:dyDescent="0.35">
      <c r="A30" s="72">
        <v>31</v>
      </c>
      <c r="B30" s="126"/>
      <c r="C30" s="85" t="s">
        <v>590</v>
      </c>
      <c r="D30" s="256"/>
      <c r="E30" s="71"/>
      <c r="F30" s="71"/>
      <c r="G30" s="71"/>
      <c r="H30" s="71"/>
      <c r="I30" s="71"/>
      <c r="J30" s="28"/>
      <c r="K30" s="28"/>
      <c r="L30" s="12"/>
      <c r="M30" s="128"/>
    </row>
    <row r="31" spans="1:13" x14ac:dyDescent="0.3">
      <c r="A31" s="72">
        <v>32</v>
      </c>
      <c r="B31" s="126"/>
      <c r="C31" s="71"/>
      <c r="D31" s="71"/>
      <c r="E31" s="87"/>
      <c r="F31" s="87"/>
      <c r="G31" s="111" t="s">
        <v>591</v>
      </c>
      <c r="H31" s="87" t="s">
        <v>0</v>
      </c>
      <c r="I31" s="87" t="s">
        <v>1075</v>
      </c>
      <c r="J31" s="106" t="s">
        <v>108</v>
      </c>
      <c r="K31" s="106" t="s">
        <v>108</v>
      </c>
      <c r="L31" s="12"/>
      <c r="M31" s="128"/>
    </row>
    <row r="32" spans="1:13" ht="15" customHeight="1" x14ac:dyDescent="0.3">
      <c r="A32" s="72">
        <v>33</v>
      </c>
      <c r="B32" s="126"/>
      <c r="C32" s="71"/>
      <c r="D32" s="71"/>
      <c r="E32" s="87"/>
      <c r="F32" s="87"/>
      <c r="G32" s="265" t="s">
        <v>592</v>
      </c>
      <c r="H32" s="87"/>
      <c r="I32" s="87"/>
      <c r="J32" s="514"/>
      <c r="K32" s="71"/>
      <c r="L32" s="12"/>
    </row>
    <row r="33" spans="1:13" ht="15" customHeight="1" x14ac:dyDescent="0.3">
      <c r="A33" s="72">
        <v>34</v>
      </c>
      <c r="B33" s="126"/>
      <c r="C33" s="71"/>
      <c r="D33" s="71"/>
      <c r="E33" s="47"/>
      <c r="F33" s="47"/>
      <c r="G33" s="265" t="s">
        <v>592</v>
      </c>
      <c r="H33" s="47"/>
      <c r="I33" s="47"/>
      <c r="J33" s="514"/>
      <c r="K33" s="71"/>
      <c r="L33" s="12"/>
    </row>
    <row r="34" spans="1:13" ht="15" customHeight="1" x14ac:dyDescent="0.3">
      <c r="A34" s="72">
        <v>35</v>
      </c>
      <c r="B34" s="126"/>
      <c r="C34" s="71"/>
      <c r="D34" s="71"/>
      <c r="E34" s="47"/>
      <c r="F34" s="47"/>
      <c r="G34" s="265" t="s">
        <v>592</v>
      </c>
      <c r="H34" s="47"/>
      <c r="I34" s="47"/>
      <c r="J34" s="514"/>
      <c r="K34" s="71"/>
      <c r="L34" s="12"/>
    </row>
    <row r="35" spans="1:13" ht="15" customHeight="1" x14ac:dyDescent="0.3">
      <c r="A35" s="72">
        <v>36</v>
      </c>
      <c r="B35" s="126"/>
      <c r="C35" s="71"/>
      <c r="D35" s="71"/>
      <c r="E35" s="47"/>
      <c r="F35" s="47"/>
      <c r="G35" s="265" t="s">
        <v>592</v>
      </c>
      <c r="H35" s="47"/>
      <c r="I35" s="47"/>
      <c r="J35" s="514"/>
      <c r="K35" s="71"/>
      <c r="L35" s="12"/>
    </row>
    <row r="36" spans="1:13" ht="15" customHeight="1" x14ac:dyDescent="0.3">
      <c r="A36" s="72">
        <v>37</v>
      </c>
      <c r="B36" s="126"/>
      <c r="C36" s="71"/>
      <c r="D36" s="71"/>
      <c r="E36" s="47"/>
      <c r="F36" s="47"/>
      <c r="G36" s="265" t="s">
        <v>592</v>
      </c>
      <c r="H36" s="47"/>
      <c r="I36" s="47"/>
      <c r="J36" s="514"/>
      <c r="K36" s="71"/>
      <c r="L36" s="12"/>
    </row>
    <row r="37" spans="1:13" ht="15" customHeight="1" thickBot="1" x14ac:dyDescent="0.35">
      <c r="A37" s="72">
        <v>38</v>
      </c>
      <c r="B37" s="126"/>
      <c r="C37" s="71"/>
      <c r="D37" s="71"/>
      <c r="E37" s="87"/>
      <c r="F37" s="87"/>
      <c r="G37" s="92" t="s">
        <v>391</v>
      </c>
      <c r="H37" s="87"/>
      <c r="I37" s="87"/>
      <c r="J37" s="87"/>
      <c r="K37" s="71"/>
      <c r="L37" s="12"/>
    </row>
    <row r="38" spans="1:13" ht="15" customHeight="1" thickBot="1" x14ac:dyDescent="0.35">
      <c r="A38" s="72">
        <v>39</v>
      </c>
      <c r="B38" s="126"/>
      <c r="C38" s="71"/>
      <c r="D38" s="71"/>
      <c r="E38" s="87"/>
      <c r="F38" s="73" t="s">
        <v>593</v>
      </c>
      <c r="G38" s="87"/>
      <c r="H38" s="87"/>
      <c r="I38" s="87"/>
      <c r="J38" s="71"/>
      <c r="K38" s="268">
        <f>SUM(J32:J36)</f>
        <v>0</v>
      </c>
      <c r="L38" s="12"/>
      <c r="M38" s="127" t="s">
        <v>594</v>
      </c>
    </row>
    <row r="39" spans="1:13" ht="10.199999999999999" customHeight="1" x14ac:dyDescent="0.3">
      <c r="A39" s="72">
        <v>40</v>
      </c>
      <c r="B39" s="71"/>
      <c r="C39" s="86"/>
      <c r="D39" s="86"/>
      <c r="E39" s="87"/>
      <c r="F39" s="87"/>
      <c r="G39" s="87"/>
      <c r="H39" s="87"/>
      <c r="I39" s="87"/>
      <c r="J39" s="71"/>
      <c r="K39" s="71"/>
      <c r="L39" s="12"/>
    </row>
    <row r="40" spans="1:13" ht="15" customHeight="1" thickBot="1" x14ac:dyDescent="0.35">
      <c r="A40" s="72">
        <v>41</v>
      </c>
      <c r="B40" s="126"/>
      <c r="C40" s="71"/>
      <c r="D40" s="27" t="s">
        <v>180</v>
      </c>
      <c r="E40" s="27"/>
      <c r="F40" s="87"/>
      <c r="G40" s="87" t="s">
        <v>595</v>
      </c>
      <c r="H40" s="87"/>
      <c r="I40" s="87"/>
      <c r="J40" s="514"/>
      <c r="K40" s="71"/>
      <c r="L40" s="12"/>
    </row>
    <row r="41" spans="1:13" ht="15" customHeight="1" thickBot="1" x14ac:dyDescent="0.35">
      <c r="A41" s="72">
        <v>42</v>
      </c>
      <c r="B41" s="126"/>
      <c r="C41" s="71"/>
      <c r="D41" s="71"/>
      <c r="E41" s="87"/>
      <c r="F41" s="73" t="s">
        <v>596</v>
      </c>
      <c r="G41" s="87"/>
      <c r="H41" s="87"/>
      <c r="I41" s="87"/>
      <c r="J41" s="71"/>
      <c r="K41" s="263">
        <f>K38-J40</f>
        <v>0</v>
      </c>
      <c r="L41" s="12"/>
    </row>
    <row r="42" spans="1:13" ht="30" customHeight="1" x14ac:dyDescent="0.35">
      <c r="A42" s="72">
        <v>43</v>
      </c>
      <c r="B42" s="126"/>
      <c r="C42" s="85" t="s">
        <v>597</v>
      </c>
      <c r="D42" s="256"/>
      <c r="E42" s="87"/>
      <c r="F42" s="87"/>
      <c r="G42" s="87"/>
      <c r="H42" s="87"/>
      <c r="I42" s="87"/>
      <c r="J42" s="657" t="s">
        <v>598</v>
      </c>
      <c r="K42" s="675" t="s">
        <v>599</v>
      </c>
      <c r="L42" s="12"/>
      <c r="M42" s="128"/>
    </row>
    <row r="43" spans="1:13" x14ac:dyDescent="0.3">
      <c r="A43" s="72">
        <v>44</v>
      </c>
      <c r="B43" s="126"/>
      <c r="C43" s="71"/>
      <c r="D43" s="71"/>
      <c r="E43" s="87"/>
      <c r="F43" s="87"/>
      <c r="G43" s="87"/>
      <c r="H43" s="87"/>
      <c r="I43" s="87"/>
      <c r="J43" s="657"/>
      <c r="K43" s="657"/>
      <c r="L43" s="12"/>
      <c r="M43" s="128"/>
    </row>
    <row r="44" spans="1:13" x14ac:dyDescent="0.3">
      <c r="A44" s="72">
        <v>45</v>
      </c>
      <c r="B44" s="126"/>
      <c r="C44" s="71"/>
      <c r="D44" s="71"/>
      <c r="E44" s="87"/>
      <c r="F44" s="87"/>
      <c r="G44" s="87"/>
      <c r="H44" s="87"/>
      <c r="I44" s="87"/>
      <c r="J44" s="106" t="s">
        <v>108</v>
      </c>
      <c r="K44" s="106" t="s">
        <v>108</v>
      </c>
      <c r="L44" s="12"/>
      <c r="M44" s="128"/>
    </row>
    <row r="45" spans="1:13" ht="15" customHeight="1" x14ac:dyDescent="0.3">
      <c r="A45" s="72">
        <v>46</v>
      </c>
      <c r="B45" s="126"/>
      <c r="C45" s="71"/>
      <c r="D45" s="71"/>
      <c r="E45" s="87"/>
      <c r="F45" s="87"/>
      <c r="G45" s="87" t="s">
        <v>600</v>
      </c>
      <c r="H45" s="87"/>
      <c r="I45" s="87"/>
      <c r="J45" s="514"/>
      <c r="K45" s="514"/>
      <c r="L45" s="12"/>
    </row>
    <row r="46" spans="1:13" ht="15" customHeight="1" x14ac:dyDescent="0.3">
      <c r="A46" s="72">
        <v>47</v>
      </c>
      <c r="B46" s="126"/>
      <c r="C46" s="71"/>
      <c r="D46" s="71"/>
      <c r="E46" s="87"/>
      <c r="F46" s="87"/>
      <c r="G46" s="87" t="s">
        <v>396</v>
      </c>
      <c r="H46" s="87"/>
      <c r="I46" s="87"/>
      <c r="J46" s="514"/>
      <c r="K46" s="514"/>
      <c r="L46" s="12"/>
    </row>
    <row r="47" spans="1:13" ht="15" customHeight="1" x14ac:dyDescent="0.3">
      <c r="A47" s="72">
        <v>48</v>
      </c>
      <c r="B47" s="126"/>
      <c r="C47" s="71"/>
      <c r="D47" s="71"/>
      <c r="E47" s="87"/>
      <c r="F47" s="87"/>
      <c r="G47" s="87" t="s">
        <v>397</v>
      </c>
      <c r="H47" s="87"/>
      <c r="I47" s="87"/>
      <c r="J47" s="514"/>
      <c r="K47" s="514"/>
      <c r="L47" s="12"/>
    </row>
    <row r="48" spans="1:13" ht="15" customHeight="1" x14ac:dyDescent="0.3">
      <c r="A48" s="72">
        <v>49</v>
      </c>
      <c r="B48" s="126"/>
      <c r="C48" s="71"/>
      <c r="D48" s="71"/>
      <c r="E48" s="87"/>
      <c r="F48" s="87"/>
      <c r="G48" s="87" t="s">
        <v>398</v>
      </c>
      <c r="H48" s="87"/>
      <c r="I48" s="87"/>
      <c r="J48" s="514"/>
      <c r="K48" s="514"/>
      <c r="L48" s="12"/>
    </row>
    <row r="49" spans="1:13" ht="15" customHeight="1" x14ac:dyDescent="0.3">
      <c r="A49" s="72">
        <v>50</v>
      </c>
      <c r="B49" s="126"/>
      <c r="C49" s="71"/>
      <c r="D49" s="71"/>
      <c r="E49" s="87"/>
      <c r="F49" s="87"/>
      <c r="G49" s="87" t="s">
        <v>399</v>
      </c>
      <c r="H49" s="87"/>
      <c r="I49" s="87"/>
      <c r="J49" s="514"/>
      <c r="K49" s="514"/>
      <c r="L49" s="12"/>
    </row>
    <row r="50" spans="1:13" ht="15" customHeight="1" x14ac:dyDescent="0.3">
      <c r="A50" s="72">
        <v>51</v>
      </c>
      <c r="B50" s="126"/>
      <c r="C50" s="71"/>
      <c r="D50" s="71"/>
      <c r="E50" s="87"/>
      <c r="F50" s="87"/>
      <c r="G50" s="87" t="s">
        <v>400</v>
      </c>
      <c r="H50" s="87"/>
      <c r="I50" s="87"/>
      <c r="J50" s="514"/>
      <c r="K50" s="514"/>
      <c r="L50" s="12"/>
    </row>
    <row r="51" spans="1:13" ht="15" customHeight="1" thickBot="1" x14ac:dyDescent="0.35">
      <c r="A51" s="72">
        <v>52</v>
      </c>
      <c r="B51" s="126"/>
      <c r="C51" s="71"/>
      <c r="D51" s="71"/>
      <c r="E51" s="87"/>
      <c r="F51" s="87"/>
      <c r="G51" s="87" t="s">
        <v>401</v>
      </c>
      <c r="H51" s="87"/>
      <c r="I51" s="87"/>
      <c r="J51" s="514"/>
      <c r="K51" s="514"/>
      <c r="L51" s="12"/>
    </row>
    <row r="52" spans="1:13" ht="15" customHeight="1" thickBot="1" x14ac:dyDescent="0.35">
      <c r="A52" s="72">
        <v>53</v>
      </c>
      <c r="B52" s="71"/>
      <c r="C52" s="86"/>
      <c r="D52" s="86"/>
      <c r="E52" s="87"/>
      <c r="F52" s="73" t="s">
        <v>601</v>
      </c>
      <c r="G52" s="87"/>
      <c r="H52" s="87"/>
      <c r="I52" s="87"/>
      <c r="J52" s="263">
        <f>SUM(J45:J51)</f>
        <v>0</v>
      </c>
      <c r="K52" s="263">
        <f>SUM(K45:K51)</f>
        <v>0</v>
      </c>
      <c r="L52" s="12"/>
      <c r="M52" s="127" t="s">
        <v>602</v>
      </c>
    </row>
    <row r="53" spans="1:13" ht="15" customHeight="1" thickBot="1" x14ac:dyDescent="0.35">
      <c r="A53" s="72">
        <v>54</v>
      </c>
      <c r="B53" s="126"/>
      <c r="C53" s="71"/>
      <c r="D53" s="27" t="s">
        <v>180</v>
      </c>
      <c r="E53" s="27"/>
      <c r="F53" s="87"/>
      <c r="G53" s="87" t="s">
        <v>603</v>
      </c>
      <c r="H53" s="87"/>
      <c r="I53" s="87"/>
      <c r="J53" s="514"/>
      <c r="K53" s="514"/>
      <c r="L53" s="12"/>
    </row>
    <row r="54" spans="1:13" ht="15" customHeight="1" thickBot="1" x14ac:dyDescent="0.35">
      <c r="A54" s="72">
        <v>55</v>
      </c>
      <c r="B54" s="126"/>
      <c r="C54" s="71"/>
      <c r="D54" s="71"/>
      <c r="E54" s="87"/>
      <c r="F54" s="73" t="s">
        <v>604</v>
      </c>
      <c r="G54" s="87"/>
      <c r="H54" s="87"/>
      <c r="I54" s="87"/>
      <c r="J54" s="269">
        <f>J52-J53</f>
        <v>0</v>
      </c>
      <c r="K54" s="263">
        <f>K52-K53</f>
        <v>0</v>
      </c>
      <c r="L54" s="12"/>
    </row>
    <row r="55" spans="1:13" ht="15" customHeight="1" x14ac:dyDescent="0.3">
      <c r="A55" s="72">
        <v>56</v>
      </c>
      <c r="B55" s="71"/>
      <c r="C55" s="44"/>
      <c r="D55" s="44"/>
      <c r="E55" s="71"/>
      <c r="F55" s="71"/>
      <c r="G55" s="71"/>
      <c r="H55" s="71"/>
      <c r="I55" s="71"/>
      <c r="J55" s="71"/>
      <c r="K55" s="71"/>
      <c r="L55" s="12"/>
    </row>
    <row r="56" spans="1:13" ht="30" customHeight="1" x14ac:dyDescent="0.35">
      <c r="A56" s="72">
        <v>57</v>
      </c>
      <c r="B56" s="126"/>
      <c r="C56" s="85" t="s">
        <v>605</v>
      </c>
      <c r="D56" s="256"/>
      <c r="E56" s="71"/>
      <c r="F56" s="71"/>
      <c r="G56" s="71"/>
      <c r="H56" s="71"/>
      <c r="I56" s="71"/>
      <c r="J56" s="28"/>
      <c r="K56" s="28"/>
      <c r="L56" s="12"/>
      <c r="M56" s="128"/>
    </row>
    <row r="57" spans="1:13" ht="13.5" customHeight="1" x14ac:dyDescent="0.3">
      <c r="A57" s="72">
        <v>58</v>
      </c>
      <c r="B57" s="71"/>
      <c r="C57" s="86"/>
      <c r="D57" s="86"/>
      <c r="E57" s="71"/>
      <c r="F57" s="71"/>
      <c r="G57" s="111" t="s">
        <v>606</v>
      </c>
      <c r="H57" s="71" t="s">
        <v>0</v>
      </c>
      <c r="I57" s="71" t="s">
        <v>1075</v>
      </c>
      <c r="J57" s="106" t="s">
        <v>108</v>
      </c>
      <c r="K57" s="106" t="s">
        <v>108</v>
      </c>
      <c r="L57" s="12"/>
      <c r="M57" s="128"/>
    </row>
    <row r="58" spans="1:13" ht="15" customHeight="1" x14ac:dyDescent="0.3">
      <c r="A58" s="72">
        <v>59</v>
      </c>
      <c r="B58" s="71"/>
      <c r="C58" s="71"/>
      <c r="D58" s="71"/>
      <c r="E58" s="71"/>
      <c r="F58" s="71"/>
      <c r="G58" s="265" t="s">
        <v>607</v>
      </c>
      <c r="H58" s="71"/>
      <c r="I58" s="71"/>
      <c r="J58" s="514"/>
      <c r="K58" s="40"/>
      <c r="L58" s="12"/>
      <c r="M58" s="128"/>
    </row>
    <row r="59" spans="1:13" ht="15" customHeight="1" x14ac:dyDescent="0.3">
      <c r="A59" s="72">
        <v>60</v>
      </c>
      <c r="B59" s="71"/>
      <c r="C59" s="71"/>
      <c r="D59" s="71"/>
      <c r="E59" s="71"/>
      <c r="F59" s="71"/>
      <c r="G59" s="265" t="s">
        <v>607</v>
      </c>
      <c r="H59" s="71"/>
      <c r="I59" s="71"/>
      <c r="J59" s="514"/>
      <c r="K59" s="71"/>
      <c r="L59" s="12"/>
    </row>
    <row r="60" spans="1:13" ht="15" customHeight="1" x14ac:dyDescent="0.3">
      <c r="A60" s="72">
        <v>61</v>
      </c>
      <c r="B60" s="71"/>
      <c r="C60" s="71"/>
      <c r="D60" s="71"/>
      <c r="E60" s="71"/>
      <c r="F60" s="71"/>
      <c r="G60" s="265" t="s">
        <v>607</v>
      </c>
      <c r="H60" s="71"/>
      <c r="I60" s="71"/>
      <c r="J60" s="514"/>
      <c r="K60" s="71"/>
      <c r="L60" s="12"/>
    </row>
    <row r="61" spans="1:13" ht="15" customHeight="1" x14ac:dyDescent="0.3">
      <c r="A61" s="72">
        <v>62</v>
      </c>
      <c r="B61" s="71"/>
      <c r="C61" s="14"/>
      <c r="D61" s="14"/>
      <c r="E61" s="71"/>
      <c r="F61" s="71"/>
      <c r="G61" s="265" t="s">
        <v>607</v>
      </c>
      <c r="H61" s="71"/>
      <c r="I61" s="71"/>
      <c r="J61" s="514"/>
      <c r="K61" s="40"/>
      <c r="L61" s="12"/>
      <c r="M61" s="128"/>
    </row>
    <row r="62" spans="1:13" ht="15" customHeight="1" x14ac:dyDescent="0.3">
      <c r="A62" s="72">
        <v>63</v>
      </c>
      <c r="B62" s="71"/>
      <c r="C62" s="71"/>
      <c r="D62" s="71"/>
      <c r="E62" s="71"/>
      <c r="F62" s="71"/>
      <c r="G62" s="265" t="s">
        <v>607</v>
      </c>
      <c r="H62" s="71"/>
      <c r="I62" s="71"/>
      <c r="J62" s="514"/>
      <c r="K62" s="71"/>
      <c r="L62" s="12"/>
    </row>
    <row r="63" spans="1:13" ht="15" customHeight="1" x14ac:dyDescent="0.3">
      <c r="A63" s="72">
        <v>64</v>
      </c>
      <c r="B63" s="126"/>
      <c r="C63" s="71"/>
      <c r="D63" s="71"/>
      <c r="E63" s="86"/>
      <c r="F63" s="71"/>
      <c r="G63" s="92" t="s">
        <v>391</v>
      </c>
      <c r="H63" s="71"/>
      <c r="I63" s="71"/>
      <c r="J63" s="71"/>
      <c r="K63" s="71"/>
      <c r="L63" s="12"/>
    </row>
    <row r="64" spans="1:13" s="8" customFormat="1" ht="15" customHeight="1" thickBot="1" x14ac:dyDescent="0.35">
      <c r="A64" s="72">
        <v>65</v>
      </c>
      <c r="B64" s="71"/>
      <c r="C64" s="71"/>
      <c r="D64" s="71"/>
      <c r="E64" s="674"/>
      <c r="F64" s="674"/>
      <c r="G64" s="184" t="s">
        <v>608</v>
      </c>
      <c r="H64" s="86"/>
      <c r="I64" s="71"/>
      <c r="J64" s="514"/>
      <c r="K64" s="71"/>
      <c r="L64" s="12"/>
      <c r="M64" s="127"/>
    </row>
    <row r="65" spans="1:13" ht="15" customHeight="1" thickBot="1" x14ac:dyDescent="0.35">
      <c r="A65" s="72">
        <v>66</v>
      </c>
      <c r="B65" s="71"/>
      <c r="C65" s="71"/>
      <c r="D65" s="71"/>
      <c r="E65" s="86"/>
      <c r="F65" s="73" t="s">
        <v>609</v>
      </c>
      <c r="G65" s="71"/>
      <c r="H65" s="71"/>
      <c r="I65" s="71"/>
      <c r="J65" s="71"/>
      <c r="K65" s="263">
        <f>SUM(J58:J62)+J64</f>
        <v>0</v>
      </c>
      <c r="L65" s="12"/>
      <c r="M65" s="127" t="s">
        <v>610</v>
      </c>
    </row>
    <row r="66" spans="1:13" ht="15" customHeight="1" thickBot="1" x14ac:dyDescent="0.35">
      <c r="A66" s="72">
        <v>67</v>
      </c>
      <c r="B66" s="71"/>
      <c r="C66" s="71"/>
      <c r="D66" s="27" t="s">
        <v>180</v>
      </c>
      <c r="E66" s="27"/>
      <c r="F66" s="73"/>
      <c r="G66" s="56" t="s">
        <v>611</v>
      </c>
      <c r="H66" s="71"/>
      <c r="I66" s="71"/>
      <c r="J66" s="514"/>
      <c r="K66" s="71"/>
      <c r="L66" s="12"/>
    </row>
    <row r="67" spans="1:13" ht="15" customHeight="1" thickBot="1" x14ac:dyDescent="0.35">
      <c r="A67" s="72">
        <v>68</v>
      </c>
      <c r="B67" s="71"/>
      <c r="C67" s="71"/>
      <c r="D67" s="71"/>
      <c r="E67" s="86"/>
      <c r="F67" s="73" t="s">
        <v>612</v>
      </c>
      <c r="G67" s="71"/>
      <c r="H67" s="71"/>
      <c r="I67" s="71"/>
      <c r="J67" s="71"/>
      <c r="K67" s="268">
        <f>K65-J66</f>
        <v>0</v>
      </c>
      <c r="L67" s="12"/>
    </row>
    <row r="68" spans="1:13" ht="15" customHeight="1" x14ac:dyDescent="0.3">
      <c r="A68" s="72">
        <v>69</v>
      </c>
      <c r="B68" s="71"/>
      <c r="C68" s="71"/>
      <c r="D68" s="71"/>
      <c r="E68" s="86"/>
      <c r="F68" s="73"/>
      <c r="G68" s="71"/>
      <c r="H68" s="71"/>
      <c r="I68" s="71"/>
      <c r="J68" s="71"/>
      <c r="K68" s="34"/>
      <c r="L68" s="12"/>
    </row>
    <row r="69" spans="1:13" ht="30" customHeight="1" x14ac:dyDescent="0.35">
      <c r="A69" s="72">
        <v>70</v>
      </c>
      <c r="B69" s="126"/>
      <c r="C69" s="85" t="s">
        <v>613</v>
      </c>
      <c r="D69" s="256"/>
      <c r="E69" s="71"/>
      <c r="F69" s="71"/>
      <c r="G69" s="71"/>
      <c r="H69" s="71"/>
      <c r="I69" s="71"/>
      <c r="J69" s="28"/>
      <c r="K69" s="28"/>
      <c r="L69" s="12"/>
      <c r="M69" s="128"/>
    </row>
    <row r="70" spans="1:13" ht="18" customHeight="1" x14ac:dyDescent="0.3">
      <c r="A70" s="72">
        <v>71</v>
      </c>
      <c r="B70" s="71"/>
      <c r="C70" s="86"/>
      <c r="D70" s="86"/>
      <c r="E70" s="71"/>
      <c r="F70" s="71"/>
      <c r="G70" s="111" t="s">
        <v>606</v>
      </c>
      <c r="H70" s="71" t="s">
        <v>0</v>
      </c>
      <c r="I70" s="71" t="s">
        <v>1075</v>
      </c>
      <c r="J70" s="106" t="s">
        <v>108</v>
      </c>
      <c r="K70" s="106" t="s">
        <v>108</v>
      </c>
      <c r="L70" s="12"/>
      <c r="M70" s="128"/>
    </row>
    <row r="71" spans="1:13" ht="15" customHeight="1" x14ac:dyDescent="0.3">
      <c r="A71" s="72">
        <v>72</v>
      </c>
      <c r="B71" s="71"/>
      <c r="C71" s="71"/>
      <c r="D71" s="71"/>
      <c r="E71" s="71"/>
      <c r="F71" s="71"/>
      <c r="G71" s="265" t="s">
        <v>607</v>
      </c>
      <c r="H71" s="71"/>
      <c r="I71" s="71"/>
      <c r="J71" s="514"/>
      <c r="K71" s="40"/>
      <c r="L71" s="12"/>
      <c r="M71" s="128"/>
    </row>
    <row r="72" spans="1:13" ht="15" customHeight="1" x14ac:dyDescent="0.3">
      <c r="A72" s="72">
        <v>73</v>
      </c>
      <c r="B72" s="71"/>
      <c r="C72" s="71"/>
      <c r="D72" s="71"/>
      <c r="E72" s="71"/>
      <c r="F72" s="71"/>
      <c r="G72" s="265" t="s">
        <v>607</v>
      </c>
      <c r="H72" s="71"/>
      <c r="I72" s="71"/>
      <c r="J72" s="514"/>
      <c r="K72" s="71"/>
      <c r="L72" s="12"/>
    </row>
    <row r="73" spans="1:13" ht="15" customHeight="1" x14ac:dyDescent="0.3">
      <c r="A73" s="72">
        <v>74</v>
      </c>
      <c r="B73" s="71"/>
      <c r="C73" s="71"/>
      <c r="D73" s="71"/>
      <c r="E73" s="71"/>
      <c r="F73" s="71"/>
      <c r="G73" s="265" t="s">
        <v>607</v>
      </c>
      <c r="H73" s="71"/>
      <c r="I73" s="71"/>
      <c r="J73" s="514"/>
      <c r="K73" s="71"/>
      <c r="L73" s="12"/>
    </row>
    <row r="74" spans="1:13" ht="15" customHeight="1" x14ac:dyDescent="0.3">
      <c r="A74" s="72">
        <v>75</v>
      </c>
      <c r="B74" s="71"/>
      <c r="C74" s="14"/>
      <c r="D74" s="14"/>
      <c r="E74" s="71"/>
      <c r="F74" s="71"/>
      <c r="G74" s="265" t="s">
        <v>607</v>
      </c>
      <c r="H74" s="71"/>
      <c r="I74" s="71"/>
      <c r="J74" s="514"/>
      <c r="K74" s="40"/>
      <c r="L74" s="12"/>
      <c r="M74" s="128"/>
    </row>
    <row r="75" spans="1:13" ht="15" customHeight="1" x14ac:dyDescent="0.3">
      <c r="A75" s="72">
        <v>76</v>
      </c>
      <c r="B75" s="71"/>
      <c r="C75" s="71"/>
      <c r="D75" s="71"/>
      <c r="E75" s="71"/>
      <c r="F75" s="71"/>
      <c r="G75" s="265" t="s">
        <v>607</v>
      </c>
      <c r="H75" s="71"/>
      <c r="I75" s="71"/>
      <c r="J75" s="514"/>
      <c r="K75" s="71"/>
      <c r="L75" s="12"/>
    </row>
    <row r="76" spans="1:13" ht="15" customHeight="1" x14ac:dyDescent="0.3">
      <c r="A76" s="72">
        <v>77</v>
      </c>
      <c r="B76" s="126"/>
      <c r="C76" s="71"/>
      <c r="D76" s="71"/>
      <c r="E76" s="86"/>
      <c r="F76" s="71"/>
      <c r="G76" s="92" t="s">
        <v>391</v>
      </c>
      <c r="H76" s="71"/>
      <c r="I76" s="71"/>
      <c r="J76" s="71"/>
      <c r="K76" s="71"/>
      <c r="L76" s="12"/>
    </row>
    <row r="77" spans="1:13" s="8" customFormat="1" ht="15" customHeight="1" thickBot="1" x14ac:dyDescent="0.35">
      <c r="A77" s="72">
        <v>78</v>
      </c>
      <c r="B77" s="71"/>
      <c r="C77" s="71"/>
      <c r="D77" s="71"/>
      <c r="E77" s="674"/>
      <c r="F77" s="674"/>
      <c r="G77" s="184" t="s">
        <v>614</v>
      </c>
      <c r="H77" s="86"/>
      <c r="I77" s="71"/>
      <c r="J77" s="514"/>
      <c r="K77" s="71"/>
      <c r="L77" s="12"/>
      <c r="M77" s="127"/>
    </row>
    <row r="78" spans="1:13" ht="15" customHeight="1" thickBot="1" x14ac:dyDescent="0.35">
      <c r="A78" s="72">
        <v>79</v>
      </c>
      <c r="B78" s="71"/>
      <c r="C78" s="71"/>
      <c r="D78" s="71"/>
      <c r="E78" s="86"/>
      <c r="F78" s="73" t="s">
        <v>615</v>
      </c>
      <c r="G78" s="71"/>
      <c r="H78" s="71"/>
      <c r="I78" s="71"/>
      <c r="J78" s="71"/>
      <c r="K78" s="263">
        <f>SUM(J71:J75)+J77</f>
        <v>0</v>
      </c>
      <c r="L78" s="12"/>
      <c r="M78" s="127" t="s">
        <v>445</v>
      </c>
    </row>
    <row r="79" spans="1:13" ht="15" customHeight="1" thickBot="1" x14ac:dyDescent="0.35">
      <c r="A79" s="72">
        <v>80</v>
      </c>
      <c r="B79" s="126"/>
      <c r="C79" s="71"/>
      <c r="D79" s="27" t="s">
        <v>180</v>
      </c>
      <c r="E79" s="27"/>
      <c r="F79" s="87"/>
      <c r="G79" s="87" t="s">
        <v>616</v>
      </c>
      <c r="H79" s="87"/>
      <c r="I79" s="87"/>
      <c r="J79" s="514"/>
      <c r="K79" s="71"/>
      <c r="L79" s="12"/>
    </row>
    <row r="80" spans="1:13" ht="15" customHeight="1" thickBot="1" x14ac:dyDescent="0.35">
      <c r="A80" s="72">
        <v>81</v>
      </c>
      <c r="B80" s="126"/>
      <c r="C80" s="71"/>
      <c r="D80" s="71"/>
      <c r="E80" s="87"/>
      <c r="F80" s="73" t="s">
        <v>617</v>
      </c>
      <c r="G80" s="87"/>
      <c r="H80" s="87"/>
      <c r="I80" s="87"/>
      <c r="J80" s="71"/>
      <c r="K80" s="263">
        <f>K78-J79</f>
        <v>0</v>
      </c>
      <c r="L80" s="12"/>
    </row>
    <row r="81" spans="1:13" ht="30" customHeight="1" x14ac:dyDescent="0.35">
      <c r="A81" s="72">
        <v>82</v>
      </c>
      <c r="B81" s="126"/>
      <c r="C81" s="85" t="s">
        <v>618</v>
      </c>
      <c r="D81" s="256"/>
      <c r="E81" s="71"/>
      <c r="F81" s="71"/>
      <c r="G81" s="71"/>
      <c r="H81" s="71"/>
      <c r="I81" s="71"/>
      <c r="J81" s="28"/>
      <c r="K81" s="28"/>
      <c r="L81" s="12"/>
      <c r="M81" s="128"/>
    </row>
    <row r="82" spans="1:13" ht="12.75" customHeight="1" x14ac:dyDescent="0.3">
      <c r="A82" s="72">
        <v>83</v>
      </c>
      <c r="B82" s="71"/>
      <c r="C82" s="86"/>
      <c r="D82" s="86"/>
      <c r="E82" s="71"/>
      <c r="F82" s="71"/>
      <c r="G82" s="111" t="s">
        <v>606</v>
      </c>
      <c r="H82" s="71" t="s">
        <v>0</v>
      </c>
      <c r="I82" s="71" t="s">
        <v>1075</v>
      </c>
      <c r="J82" s="106" t="s">
        <v>108</v>
      </c>
      <c r="K82" s="106" t="s">
        <v>108</v>
      </c>
      <c r="L82" s="12"/>
      <c r="M82" s="128"/>
    </row>
    <row r="83" spans="1:13" ht="15" customHeight="1" x14ac:dyDescent="0.3">
      <c r="A83" s="72">
        <v>84</v>
      </c>
      <c r="B83" s="71"/>
      <c r="C83" s="71"/>
      <c r="D83" s="71"/>
      <c r="E83" s="71"/>
      <c r="F83" s="71"/>
      <c r="G83" s="265" t="s">
        <v>607</v>
      </c>
      <c r="H83" s="71"/>
      <c r="I83" s="71"/>
      <c r="J83" s="514"/>
      <c r="K83" s="40"/>
      <c r="L83" s="12"/>
      <c r="M83" s="128"/>
    </row>
    <row r="84" spans="1:13" ht="15" customHeight="1" x14ac:dyDescent="0.3">
      <c r="A84" s="72">
        <v>85</v>
      </c>
      <c r="B84" s="71"/>
      <c r="C84" s="71"/>
      <c r="D84" s="71"/>
      <c r="E84" s="71"/>
      <c r="F84" s="71"/>
      <c r="G84" s="265" t="s">
        <v>607</v>
      </c>
      <c r="H84" s="71"/>
      <c r="I84" s="71"/>
      <c r="J84" s="514"/>
      <c r="K84" s="71"/>
      <c r="L84" s="12"/>
    </row>
    <row r="85" spans="1:13" ht="15" customHeight="1" x14ac:dyDescent="0.3">
      <c r="A85" s="72">
        <v>86</v>
      </c>
      <c r="B85" s="71"/>
      <c r="C85" s="71"/>
      <c r="D85" s="71"/>
      <c r="E85" s="71"/>
      <c r="F85" s="71"/>
      <c r="G85" s="265" t="s">
        <v>607</v>
      </c>
      <c r="H85" s="71"/>
      <c r="I85" s="71"/>
      <c r="J85" s="514"/>
      <c r="K85" s="71"/>
      <c r="L85" s="12"/>
    </row>
    <row r="86" spans="1:13" ht="15" customHeight="1" x14ac:dyDescent="0.3">
      <c r="A86" s="72">
        <v>87</v>
      </c>
      <c r="B86" s="71"/>
      <c r="C86" s="14"/>
      <c r="D86" s="14"/>
      <c r="E86" s="71"/>
      <c r="F86" s="71"/>
      <c r="G86" s="265" t="s">
        <v>607</v>
      </c>
      <c r="H86" s="71"/>
      <c r="I86" s="71"/>
      <c r="J86" s="514"/>
      <c r="K86" s="40"/>
      <c r="L86" s="12"/>
      <c r="M86" s="128"/>
    </row>
    <row r="87" spans="1:13" ht="15" customHeight="1" x14ac:dyDescent="0.3">
      <c r="A87" s="72">
        <v>88</v>
      </c>
      <c r="B87" s="71"/>
      <c r="C87" s="71"/>
      <c r="D87" s="71"/>
      <c r="E87" s="71"/>
      <c r="F87" s="71"/>
      <c r="G87" s="265" t="s">
        <v>607</v>
      </c>
      <c r="H87" s="71"/>
      <c r="I87" s="71"/>
      <c r="J87" s="514"/>
      <c r="K87" s="71"/>
      <c r="L87" s="12"/>
    </row>
    <row r="88" spans="1:13" ht="15" customHeight="1" x14ac:dyDescent="0.3">
      <c r="A88" s="72">
        <v>89</v>
      </c>
      <c r="B88" s="126"/>
      <c r="C88" s="71"/>
      <c r="D88" s="71"/>
      <c r="E88" s="86"/>
      <c r="F88" s="71"/>
      <c r="G88" s="92" t="s">
        <v>391</v>
      </c>
      <c r="H88" s="71"/>
      <c r="I88" s="71"/>
      <c r="J88" s="71"/>
      <c r="K88" s="71"/>
      <c r="L88" s="12"/>
    </row>
    <row r="89" spans="1:13" s="8" customFormat="1" ht="15" customHeight="1" thickBot="1" x14ac:dyDescent="0.35">
      <c r="A89" s="72">
        <v>90</v>
      </c>
      <c r="B89" s="71"/>
      <c r="C89" s="71"/>
      <c r="D89" s="71"/>
      <c r="E89" s="674"/>
      <c r="F89" s="674"/>
      <c r="G89" s="184" t="s">
        <v>619</v>
      </c>
      <c r="H89" s="86"/>
      <c r="I89" s="71"/>
      <c r="J89" s="514"/>
      <c r="K89" s="71"/>
      <c r="L89" s="12"/>
      <c r="M89" s="127"/>
    </row>
    <row r="90" spans="1:13" ht="15" customHeight="1" thickBot="1" x14ac:dyDescent="0.35">
      <c r="A90" s="72">
        <v>91</v>
      </c>
      <c r="B90" s="71"/>
      <c r="C90" s="71"/>
      <c r="D90" s="71"/>
      <c r="E90" s="86"/>
      <c r="F90" s="73" t="s">
        <v>620</v>
      </c>
      <c r="G90" s="71"/>
      <c r="H90" s="71"/>
      <c r="I90" s="71"/>
      <c r="J90" s="71"/>
      <c r="K90" s="263">
        <f>SUM(J83:J87)+J89</f>
        <v>0</v>
      </c>
      <c r="L90" s="12"/>
      <c r="M90" s="127" t="s">
        <v>621</v>
      </c>
    </row>
    <row r="91" spans="1:13" ht="15" customHeight="1" thickBot="1" x14ac:dyDescent="0.35">
      <c r="A91" s="72">
        <v>92</v>
      </c>
      <c r="B91" s="126"/>
      <c r="C91" s="71"/>
      <c r="D91" s="27" t="s">
        <v>180</v>
      </c>
      <c r="E91" s="27"/>
      <c r="F91" s="87"/>
      <c r="G91" s="87" t="s">
        <v>622</v>
      </c>
      <c r="H91" s="87"/>
      <c r="I91" s="87"/>
      <c r="J91" s="514"/>
      <c r="K91" s="71"/>
      <c r="L91" s="12"/>
    </row>
    <row r="92" spans="1:13" ht="15" customHeight="1" thickBot="1" x14ac:dyDescent="0.35">
      <c r="A92" s="72">
        <v>93</v>
      </c>
      <c r="B92" s="126"/>
      <c r="C92" s="71"/>
      <c r="D92" s="71"/>
      <c r="E92" s="87"/>
      <c r="F92" s="73" t="s">
        <v>623</v>
      </c>
      <c r="G92" s="87"/>
      <c r="H92" s="87"/>
      <c r="I92" s="87"/>
      <c r="J92" s="71"/>
      <c r="K92" s="263">
        <f>K90-J91</f>
        <v>0</v>
      </c>
      <c r="L92" s="12"/>
    </row>
    <row r="93" spans="1:13" ht="30" customHeight="1" x14ac:dyDescent="0.35">
      <c r="A93" s="72">
        <v>94</v>
      </c>
      <c r="B93" s="126"/>
      <c r="C93" s="85" t="s">
        <v>624</v>
      </c>
      <c r="D93" s="256"/>
      <c r="E93" s="71"/>
      <c r="F93" s="71"/>
      <c r="G93" s="71"/>
      <c r="H93" s="71"/>
      <c r="I93" s="71"/>
      <c r="J93" s="28"/>
      <c r="K93" s="28"/>
      <c r="L93" s="12"/>
      <c r="M93" s="128"/>
    </row>
    <row r="94" spans="1:13" ht="12.75" customHeight="1" x14ac:dyDescent="0.3">
      <c r="A94" s="72">
        <v>95</v>
      </c>
      <c r="B94" s="71"/>
      <c r="C94" s="86"/>
      <c r="D94" s="86"/>
      <c r="E94" s="71"/>
      <c r="F94" s="71"/>
      <c r="G94" s="111" t="s">
        <v>606</v>
      </c>
      <c r="H94" s="71" t="s">
        <v>0</v>
      </c>
      <c r="I94" s="71" t="s">
        <v>1075</v>
      </c>
      <c r="J94" s="106" t="s">
        <v>108</v>
      </c>
      <c r="K94" s="106" t="s">
        <v>108</v>
      </c>
      <c r="L94" s="12"/>
      <c r="M94" s="128"/>
    </row>
    <row r="95" spans="1:13" ht="15" customHeight="1" x14ac:dyDescent="0.3">
      <c r="A95" s="72">
        <v>96</v>
      </c>
      <c r="B95" s="71"/>
      <c r="C95" s="71"/>
      <c r="D95" s="71"/>
      <c r="E95" s="71"/>
      <c r="F95" s="71"/>
      <c r="G95" s="265" t="s">
        <v>607</v>
      </c>
      <c r="H95" s="71"/>
      <c r="I95" s="71"/>
      <c r="J95" s="514"/>
      <c r="K95" s="40"/>
      <c r="L95" s="12"/>
      <c r="M95" s="128"/>
    </row>
    <row r="96" spans="1:13" ht="15" customHeight="1" x14ac:dyDescent="0.3">
      <c r="A96" s="72">
        <v>97</v>
      </c>
      <c r="B96" s="71"/>
      <c r="C96" s="71"/>
      <c r="D96" s="71"/>
      <c r="E96" s="71"/>
      <c r="F96" s="71"/>
      <c r="G96" s="265" t="s">
        <v>607</v>
      </c>
      <c r="H96" s="71"/>
      <c r="I96" s="71"/>
      <c r="J96" s="514"/>
      <c r="K96" s="71"/>
      <c r="L96" s="12"/>
    </row>
    <row r="97" spans="1:13" ht="15" customHeight="1" x14ac:dyDescent="0.3">
      <c r="A97" s="72">
        <v>98</v>
      </c>
      <c r="B97" s="71"/>
      <c r="C97" s="71"/>
      <c r="D97" s="71"/>
      <c r="E97" s="71"/>
      <c r="F97" s="71"/>
      <c r="G97" s="265" t="s">
        <v>607</v>
      </c>
      <c r="H97" s="71"/>
      <c r="I97" s="71"/>
      <c r="J97" s="514"/>
      <c r="K97" s="71"/>
      <c r="L97" s="12"/>
    </row>
    <row r="98" spans="1:13" ht="15" customHeight="1" x14ac:dyDescent="0.3">
      <c r="A98" s="72">
        <v>99</v>
      </c>
      <c r="B98" s="71"/>
      <c r="C98" s="14"/>
      <c r="D98" s="14"/>
      <c r="E98" s="71"/>
      <c r="F98" s="71"/>
      <c r="G98" s="265" t="s">
        <v>607</v>
      </c>
      <c r="H98" s="71"/>
      <c r="I98" s="71"/>
      <c r="J98" s="514"/>
      <c r="K98" s="40"/>
      <c r="L98" s="12"/>
      <c r="M98" s="128"/>
    </row>
    <row r="99" spans="1:13" ht="15" customHeight="1" x14ac:dyDescent="0.3">
      <c r="A99" s="72">
        <v>100</v>
      </c>
      <c r="B99" s="71"/>
      <c r="C99" s="71"/>
      <c r="D99" s="71"/>
      <c r="E99" s="71"/>
      <c r="F99" s="71"/>
      <c r="G99" s="265" t="s">
        <v>607</v>
      </c>
      <c r="H99" s="71"/>
      <c r="I99" s="71"/>
      <c r="J99" s="514"/>
      <c r="K99" s="71"/>
      <c r="L99" s="12"/>
    </row>
    <row r="100" spans="1:13" ht="15" customHeight="1" x14ac:dyDescent="0.3">
      <c r="A100" s="72">
        <v>101</v>
      </c>
      <c r="B100" s="126"/>
      <c r="C100" s="71"/>
      <c r="D100" s="71"/>
      <c r="E100" s="86"/>
      <c r="F100" s="71"/>
      <c r="G100" s="92" t="s">
        <v>391</v>
      </c>
      <c r="H100" s="71"/>
      <c r="I100" s="71"/>
      <c r="J100" s="71"/>
      <c r="K100" s="71"/>
      <c r="L100" s="12"/>
    </row>
    <row r="101" spans="1:13" s="8" customFormat="1" ht="15" customHeight="1" thickBot="1" x14ac:dyDescent="0.35">
      <c r="A101" s="72">
        <v>102</v>
      </c>
      <c r="B101" s="71"/>
      <c r="C101" s="71"/>
      <c r="D101" s="71"/>
      <c r="E101" s="674"/>
      <c r="F101" s="674"/>
      <c r="G101" s="184" t="s">
        <v>625</v>
      </c>
      <c r="H101" s="86"/>
      <c r="I101" s="71"/>
      <c r="J101" s="514"/>
      <c r="K101" s="71"/>
      <c r="L101" s="12"/>
      <c r="M101" s="127"/>
    </row>
    <row r="102" spans="1:13" ht="15" customHeight="1" thickBot="1" x14ac:dyDescent="0.35">
      <c r="A102" s="72">
        <v>103</v>
      </c>
      <c r="B102" s="71"/>
      <c r="C102" s="71"/>
      <c r="D102" s="71"/>
      <c r="E102" s="86"/>
      <c r="F102" s="73" t="s">
        <v>626</v>
      </c>
      <c r="G102" s="71"/>
      <c r="H102" s="71"/>
      <c r="I102" s="71"/>
      <c r="J102" s="71"/>
      <c r="K102" s="263">
        <f>SUM(J95:J99)+J101</f>
        <v>0</v>
      </c>
      <c r="L102" s="12"/>
      <c r="M102" s="127" t="s">
        <v>627</v>
      </c>
    </row>
    <row r="103" spans="1:13" ht="15" customHeight="1" thickBot="1" x14ac:dyDescent="0.35">
      <c r="A103" s="72">
        <v>104</v>
      </c>
      <c r="B103" s="126"/>
      <c r="C103" s="71"/>
      <c r="D103" s="27" t="s">
        <v>180</v>
      </c>
      <c r="E103" s="27"/>
      <c r="F103" s="87"/>
      <c r="G103" s="87" t="s">
        <v>628</v>
      </c>
      <c r="H103" s="87"/>
      <c r="I103" s="87"/>
      <c r="J103" s="514"/>
      <c r="K103" s="71"/>
      <c r="L103" s="12"/>
    </row>
    <row r="104" spans="1:13" ht="15" customHeight="1" thickBot="1" x14ac:dyDescent="0.35">
      <c r="A104" s="72">
        <v>105</v>
      </c>
      <c r="B104" s="126"/>
      <c r="C104" s="71"/>
      <c r="D104" s="71"/>
      <c r="E104" s="87"/>
      <c r="F104" s="73" t="s">
        <v>629</v>
      </c>
      <c r="G104" s="87"/>
      <c r="H104" s="87"/>
      <c r="I104" s="87"/>
      <c r="J104" s="71"/>
      <c r="K104" s="263">
        <f>K102-J103</f>
        <v>0</v>
      </c>
      <c r="L104" s="12"/>
    </row>
    <row r="105" spans="1:13" ht="15" customHeight="1" x14ac:dyDescent="0.3">
      <c r="A105" s="72">
        <v>106</v>
      </c>
      <c r="B105" s="71"/>
      <c r="C105" s="71"/>
      <c r="D105" s="71"/>
      <c r="E105" s="71"/>
      <c r="F105" s="71"/>
      <c r="G105" s="71"/>
      <c r="H105" s="71"/>
      <c r="I105" s="71"/>
      <c r="J105" s="71"/>
      <c r="K105" s="71"/>
      <c r="L105" s="12"/>
    </row>
    <row r="106" spans="1:13" ht="30" customHeight="1" x14ac:dyDescent="0.35">
      <c r="A106" s="72">
        <v>107</v>
      </c>
      <c r="B106" s="126"/>
      <c r="C106" s="85" t="s">
        <v>630</v>
      </c>
      <c r="D106" s="256"/>
      <c r="E106" s="71"/>
      <c r="F106" s="71"/>
      <c r="G106" s="71"/>
      <c r="H106" s="71"/>
      <c r="I106" s="71"/>
      <c r="J106" s="28"/>
      <c r="K106" s="28"/>
      <c r="L106" s="12"/>
      <c r="M106" s="128"/>
    </row>
    <row r="107" spans="1:13" ht="15" customHeight="1" x14ac:dyDescent="0.3">
      <c r="A107" s="72">
        <v>108</v>
      </c>
      <c r="B107" s="71"/>
      <c r="C107" s="71"/>
      <c r="D107" s="71"/>
      <c r="E107" s="88" t="s">
        <v>631</v>
      </c>
      <c r="F107" s="113"/>
      <c r="G107" s="71"/>
      <c r="H107" s="86"/>
      <c r="I107" s="71"/>
      <c r="J107" s="71"/>
      <c r="K107" s="71"/>
      <c r="L107" s="12"/>
    </row>
    <row r="108" spans="1:13" ht="12.75" customHeight="1" x14ac:dyDescent="0.3">
      <c r="A108" s="72">
        <v>109</v>
      </c>
      <c r="B108" s="71"/>
      <c r="C108" s="86"/>
      <c r="D108" s="86"/>
      <c r="E108" s="71"/>
      <c r="F108" s="71"/>
      <c r="G108" s="111" t="s">
        <v>606</v>
      </c>
      <c r="H108" s="71" t="s">
        <v>0</v>
      </c>
      <c r="I108" s="71" t="s">
        <v>1075</v>
      </c>
      <c r="J108" s="106" t="s">
        <v>108</v>
      </c>
      <c r="K108" s="106" t="s">
        <v>108</v>
      </c>
      <c r="L108" s="12"/>
      <c r="M108" s="128"/>
    </row>
    <row r="109" spans="1:13" ht="15" customHeight="1" x14ac:dyDescent="0.3">
      <c r="A109" s="72">
        <v>110</v>
      </c>
      <c r="B109" s="71"/>
      <c r="C109" s="71"/>
      <c r="D109" s="71"/>
      <c r="E109" s="71"/>
      <c r="F109" s="71"/>
      <c r="G109" s="265" t="s">
        <v>607</v>
      </c>
      <c r="H109" s="71"/>
      <c r="I109" s="71"/>
      <c r="J109" s="514"/>
      <c r="K109" s="40"/>
      <c r="L109" s="12"/>
      <c r="M109" s="128"/>
    </row>
    <row r="110" spans="1:13" ht="15" customHeight="1" x14ac:dyDescent="0.3">
      <c r="A110" s="72">
        <v>111</v>
      </c>
      <c r="B110" s="71"/>
      <c r="C110" s="71"/>
      <c r="D110" s="71"/>
      <c r="E110" s="71"/>
      <c r="F110" s="71"/>
      <c r="G110" s="265" t="s">
        <v>607</v>
      </c>
      <c r="H110" s="71"/>
      <c r="I110" s="71"/>
      <c r="J110" s="514"/>
      <c r="K110" s="71"/>
      <c r="L110" s="12"/>
    </row>
    <row r="111" spans="1:13" ht="15" customHeight="1" x14ac:dyDescent="0.3">
      <c r="A111" s="72">
        <v>112</v>
      </c>
      <c r="B111" s="71"/>
      <c r="C111" s="71"/>
      <c r="D111" s="71"/>
      <c r="E111" s="71"/>
      <c r="F111" s="71"/>
      <c r="G111" s="265" t="s">
        <v>607</v>
      </c>
      <c r="H111" s="71"/>
      <c r="I111" s="71"/>
      <c r="J111" s="514"/>
      <c r="K111" s="71"/>
      <c r="L111" s="12"/>
    </row>
    <row r="112" spans="1:13" ht="15" customHeight="1" x14ac:dyDescent="0.3">
      <c r="A112" s="72">
        <v>113</v>
      </c>
      <c r="B112" s="71"/>
      <c r="C112" s="14"/>
      <c r="D112" s="14"/>
      <c r="E112" s="71"/>
      <c r="F112" s="71"/>
      <c r="G112" s="265" t="s">
        <v>607</v>
      </c>
      <c r="H112" s="71"/>
      <c r="I112" s="71"/>
      <c r="J112" s="514"/>
      <c r="K112" s="40"/>
      <c r="L112" s="12"/>
      <c r="M112" s="128"/>
    </row>
    <row r="113" spans="1:13" ht="15" customHeight="1" x14ac:dyDescent="0.3">
      <c r="A113" s="72">
        <v>114</v>
      </c>
      <c r="B113" s="71"/>
      <c r="C113" s="71"/>
      <c r="D113" s="71"/>
      <c r="E113" s="71"/>
      <c r="F113" s="71"/>
      <c r="G113" s="265" t="s">
        <v>607</v>
      </c>
      <c r="H113" s="71"/>
      <c r="I113" s="71"/>
      <c r="J113" s="514"/>
      <c r="K113" s="71"/>
      <c r="L113" s="12"/>
    </row>
    <row r="114" spans="1:13" ht="15" customHeight="1" x14ac:dyDescent="0.3">
      <c r="A114" s="72">
        <v>115</v>
      </c>
      <c r="B114" s="126"/>
      <c r="C114" s="71"/>
      <c r="D114" s="71"/>
      <c r="E114" s="86"/>
      <c r="F114" s="71"/>
      <c r="G114" s="92" t="s">
        <v>391</v>
      </c>
      <c r="H114" s="71"/>
      <c r="I114" s="71"/>
      <c r="J114" s="71"/>
      <c r="K114" s="71"/>
      <c r="L114" s="12"/>
    </row>
    <row r="115" spans="1:13" s="8" customFormat="1" ht="15" customHeight="1" thickBot="1" x14ac:dyDescent="0.35">
      <c r="A115" s="72">
        <v>116</v>
      </c>
      <c r="B115" s="71"/>
      <c r="C115" s="71"/>
      <c r="D115" s="71"/>
      <c r="E115" s="674"/>
      <c r="F115" s="674"/>
      <c r="G115" s="184" t="s">
        <v>632</v>
      </c>
      <c r="H115" s="86"/>
      <c r="I115" s="71"/>
      <c r="J115" s="514"/>
      <c r="K115" s="71"/>
      <c r="L115" s="12"/>
      <c r="M115" s="127"/>
    </row>
    <row r="116" spans="1:13" ht="15" customHeight="1" thickBot="1" x14ac:dyDescent="0.35">
      <c r="A116" s="72">
        <v>117</v>
      </c>
      <c r="B116" s="71"/>
      <c r="C116" s="71"/>
      <c r="D116" s="71"/>
      <c r="E116" s="86"/>
      <c r="F116" s="73" t="s">
        <v>631</v>
      </c>
      <c r="G116" s="71"/>
      <c r="H116" s="71"/>
      <c r="I116" s="71"/>
      <c r="J116" s="71"/>
      <c r="K116" s="263">
        <f>SUM(J109:J113)+J115</f>
        <v>0</v>
      </c>
      <c r="L116" s="12"/>
    </row>
    <row r="117" spans="1:13" ht="24" customHeight="1" x14ac:dyDescent="0.3">
      <c r="A117" s="72">
        <v>118</v>
      </c>
      <c r="B117" s="71"/>
      <c r="C117" s="71"/>
      <c r="D117" s="71"/>
      <c r="E117" s="88" t="s">
        <v>633</v>
      </c>
      <c r="F117" s="113"/>
      <c r="G117" s="71"/>
      <c r="H117" s="86"/>
      <c r="I117" s="71"/>
      <c r="J117" s="71"/>
      <c r="K117" s="71"/>
      <c r="L117" s="12"/>
    </row>
    <row r="118" spans="1:13" ht="12.75" customHeight="1" x14ac:dyDescent="0.3">
      <c r="A118" s="72">
        <v>119</v>
      </c>
      <c r="B118" s="71"/>
      <c r="C118" s="86"/>
      <c r="D118" s="86"/>
      <c r="E118" s="71"/>
      <c r="F118" s="71"/>
      <c r="G118" s="111" t="s">
        <v>606</v>
      </c>
      <c r="H118" s="71" t="s">
        <v>0</v>
      </c>
      <c r="I118" s="71" t="s">
        <v>1075</v>
      </c>
      <c r="J118" s="106" t="s">
        <v>108</v>
      </c>
      <c r="K118" s="106" t="s">
        <v>108</v>
      </c>
      <c r="L118" s="12"/>
      <c r="M118" s="128"/>
    </row>
    <row r="119" spans="1:13" ht="15" customHeight="1" x14ac:dyDescent="0.3">
      <c r="A119" s="72">
        <v>120</v>
      </c>
      <c r="B119" s="71"/>
      <c r="C119" s="71"/>
      <c r="D119" s="71"/>
      <c r="E119" s="71"/>
      <c r="F119" s="71"/>
      <c r="G119" s="265" t="s">
        <v>607</v>
      </c>
      <c r="H119" s="71"/>
      <c r="I119" s="71"/>
      <c r="J119" s="514"/>
      <c r="K119" s="40"/>
      <c r="L119" s="12"/>
      <c r="M119" s="128"/>
    </row>
    <row r="120" spans="1:13" ht="15" customHeight="1" x14ac:dyDescent="0.3">
      <c r="A120" s="72">
        <v>121</v>
      </c>
      <c r="B120" s="71"/>
      <c r="C120" s="71"/>
      <c r="D120" s="71"/>
      <c r="E120" s="71"/>
      <c r="F120" s="71"/>
      <c r="G120" s="265" t="s">
        <v>607</v>
      </c>
      <c r="H120" s="71"/>
      <c r="I120" s="71"/>
      <c r="J120" s="514"/>
      <c r="K120" s="71"/>
      <c r="L120" s="12"/>
    </row>
    <row r="121" spans="1:13" ht="15" customHeight="1" x14ac:dyDescent="0.3">
      <c r="A121" s="72">
        <v>122</v>
      </c>
      <c r="B121" s="71"/>
      <c r="C121" s="71"/>
      <c r="D121" s="71"/>
      <c r="E121" s="71"/>
      <c r="F121" s="71"/>
      <c r="G121" s="265" t="s">
        <v>607</v>
      </c>
      <c r="H121" s="71"/>
      <c r="I121" s="71"/>
      <c r="J121" s="514"/>
      <c r="K121" s="71"/>
      <c r="L121" s="12"/>
    </row>
    <row r="122" spans="1:13" ht="15" customHeight="1" x14ac:dyDescent="0.3">
      <c r="A122" s="72">
        <v>123</v>
      </c>
      <c r="B122" s="71"/>
      <c r="C122" s="14"/>
      <c r="D122" s="14"/>
      <c r="E122" s="71"/>
      <c r="F122" s="71"/>
      <c r="G122" s="265" t="s">
        <v>607</v>
      </c>
      <c r="H122" s="71"/>
      <c r="I122" s="71"/>
      <c r="J122" s="514"/>
      <c r="K122" s="40"/>
      <c r="L122" s="12"/>
      <c r="M122" s="128"/>
    </row>
    <row r="123" spans="1:13" ht="15" customHeight="1" x14ac:dyDescent="0.3">
      <c r="A123" s="72">
        <v>124</v>
      </c>
      <c r="B123" s="71"/>
      <c r="C123" s="71"/>
      <c r="D123" s="71"/>
      <c r="E123" s="71"/>
      <c r="F123" s="71"/>
      <c r="G123" s="265" t="s">
        <v>607</v>
      </c>
      <c r="H123" s="71"/>
      <c r="I123" s="71"/>
      <c r="J123" s="514"/>
      <c r="K123" s="71"/>
      <c r="L123" s="12"/>
    </row>
    <row r="124" spans="1:13" ht="15" customHeight="1" x14ac:dyDescent="0.3">
      <c r="A124" s="72">
        <v>125</v>
      </c>
      <c r="B124" s="126"/>
      <c r="C124" s="71"/>
      <c r="D124" s="71"/>
      <c r="E124" s="86"/>
      <c r="F124" s="71"/>
      <c r="G124" s="92" t="s">
        <v>391</v>
      </c>
      <c r="H124" s="71"/>
      <c r="I124" s="71"/>
      <c r="J124" s="71"/>
      <c r="K124" s="71"/>
      <c r="L124" s="12"/>
    </row>
    <row r="125" spans="1:13" s="8" customFormat="1" ht="15" customHeight="1" thickBot="1" x14ac:dyDescent="0.35">
      <c r="A125" s="72">
        <v>126</v>
      </c>
      <c r="B125" s="71"/>
      <c r="C125" s="71"/>
      <c r="D125" s="71"/>
      <c r="E125" s="674"/>
      <c r="F125" s="674"/>
      <c r="G125" s="184" t="s">
        <v>634</v>
      </c>
      <c r="H125" s="86"/>
      <c r="I125" s="71"/>
      <c r="J125" s="514"/>
      <c r="K125" s="71"/>
      <c r="L125" s="12"/>
      <c r="M125" s="127"/>
    </row>
    <row r="126" spans="1:13" ht="15" customHeight="1" thickBot="1" x14ac:dyDescent="0.35">
      <c r="A126" s="72">
        <v>127</v>
      </c>
      <c r="B126" s="71"/>
      <c r="C126" s="71"/>
      <c r="D126" s="71"/>
      <c r="E126" s="86"/>
      <c r="F126" s="73" t="s">
        <v>633</v>
      </c>
      <c r="G126" s="71"/>
      <c r="H126" s="71"/>
      <c r="I126" s="71"/>
      <c r="J126" s="71"/>
      <c r="K126" s="263">
        <f>SUM(J119:J123)+J125</f>
        <v>0</v>
      </c>
      <c r="L126" s="12"/>
    </row>
    <row r="127" spans="1:13" ht="15" customHeight="1" thickBot="1" x14ac:dyDescent="0.35">
      <c r="A127" s="72">
        <v>128</v>
      </c>
      <c r="B127" s="71"/>
      <c r="C127" s="71"/>
      <c r="D127" s="71"/>
      <c r="E127" s="87"/>
      <c r="F127" s="87"/>
      <c r="G127" s="71"/>
      <c r="H127" s="71"/>
      <c r="I127" s="71"/>
      <c r="J127" s="71"/>
      <c r="K127" s="71"/>
      <c r="L127" s="12"/>
    </row>
    <row r="128" spans="1:13" ht="15" customHeight="1" thickBot="1" x14ac:dyDescent="0.35">
      <c r="A128" s="72">
        <v>129</v>
      </c>
      <c r="B128" s="71"/>
      <c r="C128" s="71"/>
      <c r="D128" s="71"/>
      <c r="E128" s="114"/>
      <c r="F128" s="188" t="s">
        <v>492</v>
      </c>
      <c r="G128" s="188"/>
      <c r="H128" s="86"/>
      <c r="I128" s="71"/>
      <c r="J128" s="71"/>
      <c r="K128" s="263">
        <f>K116+K126</f>
        <v>0</v>
      </c>
      <c r="L128" s="12"/>
      <c r="M128" s="127" t="s">
        <v>355</v>
      </c>
    </row>
    <row r="129" spans="1:12" ht="15.6" x14ac:dyDescent="0.3">
      <c r="A129" s="16"/>
      <c r="B129" s="17"/>
      <c r="C129" s="98"/>
      <c r="D129" s="98"/>
      <c r="E129" s="98"/>
      <c r="F129" s="98"/>
      <c r="G129" s="98"/>
      <c r="H129" s="98"/>
      <c r="I129" s="98"/>
      <c r="J129" s="98"/>
      <c r="K129" s="98"/>
      <c r="L129" s="20"/>
    </row>
  </sheetData>
  <sheetProtection formatRows="0" insertRows="0"/>
  <mergeCells count="11">
    <mergeCell ref="I2:K2"/>
    <mergeCell ref="I3:K3"/>
    <mergeCell ref="E77:F77"/>
    <mergeCell ref="E64:F64"/>
    <mergeCell ref="A5:K5"/>
    <mergeCell ref="E125:F125"/>
    <mergeCell ref="J42:J43"/>
    <mergeCell ref="E101:F101"/>
    <mergeCell ref="E115:F115"/>
    <mergeCell ref="K42:K43"/>
    <mergeCell ref="E89:F89"/>
  </mergeCells>
  <dataValidations count="2">
    <dataValidation type="custom" allowBlank="1" showInputMessage="1" showErrorMessage="1" error="Decimal values larger than or equal to 0 and text &quot;N/A&quot; are accepted" prompt="Please enter a number larger than or equal to 0. _x000a_Enter &quot;N/A&quot; if this does not apply" sqref="K27:K29 J125 J109:J113 J101 J95:J99 J91 J89 J83:J87 J79 J77 J71:J75 J32:J36 J40 J119:J123 J66 J64 J58:J62 J45:K51 J103 J115 J53:K53" xr:uid="{00000000-0002-0000-0C00-000000000000}">
      <formula1>OR(AND(ISNUMBER(J27),J27&gt;=0),AND(ISTEXT(J27),J27="N/A"))</formula1>
    </dataValidation>
    <dataValidation allowBlank="1" showInputMessage="1" showErrorMessage="1" prompt="Please enter text" sqref="G32:G36 G119:G123 G58:G62 G71:G75 G83:G87 G95:G99 G109:G113" xr:uid="{00000000-0002-0000-0C00-000001000000}"/>
  </dataValidations>
  <pageMargins left="0.70866141732283472" right="0.70866141732283472" top="0.74803149606299213" bottom="0.74803149606299213" header="0.31496062992125984" footer="0.31496062992125984"/>
  <pageSetup paperSize="9" scale="60" fitToHeight="0" orientation="portrait" r:id="rId1"/>
  <rowBreaks count="1" manualBreakCount="1">
    <brk id="67" max="11" man="1"/>
  </rowBreaks>
  <ignoredErrors>
    <ignoredError sqref="K26 K31 J44:K44 K57 K70 K82 K94 K108 K118" numberStoredAsText="1"/>
  </ignoredErrors>
  <tableParts count="7">
    <tablePart r:id="rId2"/>
    <tablePart r:id="rId3"/>
    <tablePart r:id="rId4"/>
    <tablePart r:id="rId5"/>
    <tablePart r:id="rId6"/>
    <tablePart r:id="rId7"/>
    <tablePart r:id="rId8"/>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7182-CB22-4532-9E5C-2155F74D9F6B}">
  <sheetPr codeName="Sheet12">
    <tabColor rgb="FF003870"/>
    <pageSetUpPr fitToPage="1"/>
  </sheetPr>
  <dimension ref="A1:U34"/>
  <sheetViews>
    <sheetView showGridLines="0" view="pageBreakPreview" zoomScale="130" zoomScaleNormal="100" zoomScaleSheetLayoutView="130" workbookViewId="0">
      <selection activeCell="M20" sqref="M20"/>
    </sheetView>
  </sheetViews>
  <sheetFormatPr defaultColWidth="9" defaultRowHeight="13.8" x14ac:dyDescent="0.3"/>
  <cols>
    <col min="1" max="1" width="3.6640625" customWidth="1"/>
    <col min="2" max="2" width="3" customWidth="1"/>
    <col min="3" max="3" width="6" customWidth="1"/>
    <col min="4" max="5" width="2.33203125" customWidth="1"/>
    <col min="6" max="6" width="24.6640625" customWidth="1"/>
    <col min="7" max="7" width="34.88671875" customWidth="1"/>
    <col min="8" max="15" width="2.5546875" customWidth="1"/>
    <col min="16" max="16" width="3.33203125" customWidth="1"/>
    <col min="17" max="19" width="16" customWidth="1"/>
    <col min="20" max="20" width="27" customWidth="1"/>
    <col min="21" max="21" width="13.33203125" style="127" bestFit="1" customWidth="1"/>
  </cols>
  <sheetData>
    <row r="1" spans="1:21" ht="7.95" customHeight="1" x14ac:dyDescent="0.3">
      <c r="A1" s="451"/>
      <c r="B1" s="452"/>
      <c r="C1" s="452"/>
      <c r="D1" s="452"/>
      <c r="E1" s="462"/>
      <c r="F1" s="462"/>
      <c r="G1" s="462"/>
      <c r="H1" s="462"/>
      <c r="I1" s="462"/>
      <c r="J1" s="462"/>
      <c r="K1" s="462"/>
      <c r="L1" s="462"/>
      <c r="M1" s="462"/>
      <c r="N1" s="462"/>
      <c r="O1" s="462"/>
      <c r="P1" s="462"/>
      <c r="Q1" s="462"/>
      <c r="R1" s="452"/>
      <c r="S1" s="452"/>
      <c r="T1" s="463"/>
    </row>
    <row r="2" spans="1:21" ht="18" customHeight="1" x14ac:dyDescent="0.35">
      <c r="A2" s="454"/>
      <c r="B2" s="456"/>
      <c r="C2" s="456"/>
      <c r="D2" s="456"/>
      <c r="E2" s="368"/>
      <c r="F2" s="368"/>
      <c r="G2" s="368"/>
      <c r="H2" s="368"/>
      <c r="I2" s="368"/>
      <c r="J2" s="368"/>
      <c r="K2" s="368"/>
      <c r="L2" s="368"/>
      <c r="M2" s="368"/>
      <c r="N2" s="368"/>
      <c r="O2" s="464"/>
      <c r="P2" s="371"/>
      <c r="Q2" s="60" t="s">
        <v>5</v>
      </c>
      <c r="R2" s="653" t="str">
        <f>IF(NOT(ISBLANK(CoverSheet!$C$8)),CoverSheet!$C$8,"")</f>
        <v/>
      </c>
      <c r="S2" s="676"/>
      <c r="T2" s="465"/>
    </row>
    <row r="3" spans="1:21" ht="18" customHeight="1" x14ac:dyDescent="0.3">
      <c r="A3" s="454"/>
      <c r="B3" s="456"/>
      <c r="C3" s="456"/>
      <c r="D3" s="456"/>
      <c r="E3" s="368"/>
      <c r="F3" s="368"/>
      <c r="G3" s="368"/>
      <c r="H3" s="368"/>
      <c r="I3" s="368"/>
      <c r="J3" s="368"/>
      <c r="K3" s="368"/>
      <c r="L3" s="368"/>
      <c r="M3" s="368"/>
      <c r="N3" s="368"/>
      <c r="O3" s="464"/>
      <c r="P3" s="371"/>
      <c r="Q3" s="60" t="s">
        <v>72</v>
      </c>
      <c r="R3" s="630" t="str">
        <f>IF(ISNUMBER(CoverSheet!$C$12),CoverSheet!$C$12,"")</f>
        <v/>
      </c>
      <c r="S3" s="630"/>
      <c r="T3" s="465"/>
    </row>
    <row r="4" spans="1:21" ht="20.25" customHeight="1" x14ac:dyDescent="0.4">
      <c r="A4" s="144" t="s">
        <v>635</v>
      </c>
      <c r="B4" s="466"/>
      <c r="C4" s="456"/>
      <c r="D4" s="456"/>
      <c r="E4" s="467"/>
      <c r="F4" s="467"/>
      <c r="G4" s="467"/>
      <c r="H4" s="467"/>
      <c r="I4" s="467"/>
      <c r="J4" s="467"/>
      <c r="K4" s="467"/>
      <c r="L4" s="467"/>
      <c r="M4" s="467"/>
      <c r="N4" s="467"/>
      <c r="O4" s="467"/>
      <c r="P4" s="371"/>
      <c r="Q4" s="467"/>
      <c r="R4" s="456"/>
      <c r="S4" s="456"/>
      <c r="T4" s="465"/>
    </row>
    <row r="5" spans="1:21" ht="53.55" customHeight="1" x14ac:dyDescent="0.3">
      <c r="A5" s="627" t="s">
        <v>636</v>
      </c>
      <c r="B5" s="627"/>
      <c r="C5" s="627"/>
      <c r="D5" s="627"/>
      <c r="E5" s="627"/>
      <c r="F5" s="627"/>
      <c r="G5" s="627"/>
      <c r="H5" s="627"/>
      <c r="I5" s="627"/>
      <c r="J5" s="627"/>
      <c r="K5" s="627"/>
      <c r="L5" s="627"/>
      <c r="M5" s="627"/>
      <c r="N5" s="627"/>
      <c r="O5" s="627"/>
      <c r="P5" s="627"/>
      <c r="Q5" s="627"/>
      <c r="R5" s="627"/>
      <c r="S5" s="627"/>
      <c r="T5" s="61"/>
    </row>
    <row r="6" spans="1:21" ht="15" customHeight="1" x14ac:dyDescent="0.3">
      <c r="A6" s="55" t="s">
        <v>75</v>
      </c>
      <c r="B6" s="371"/>
      <c r="C6" s="370"/>
      <c r="D6" s="456"/>
      <c r="E6" s="467"/>
      <c r="F6" s="467"/>
      <c r="G6" s="467"/>
      <c r="H6" s="467"/>
      <c r="I6" s="467"/>
      <c r="J6" s="467"/>
      <c r="K6" s="467"/>
      <c r="L6" s="467"/>
      <c r="M6" s="467"/>
      <c r="N6" s="467"/>
      <c r="O6" s="467"/>
      <c r="P6" s="467"/>
      <c r="Q6" s="467"/>
      <c r="R6" s="456"/>
      <c r="S6" s="456"/>
      <c r="T6" s="465"/>
    </row>
    <row r="7" spans="1:21" ht="27.45" customHeight="1" x14ac:dyDescent="0.35">
      <c r="A7" s="72">
        <v>7</v>
      </c>
      <c r="B7" s="71"/>
      <c r="C7" s="85" t="s">
        <v>637</v>
      </c>
      <c r="D7" s="71"/>
      <c r="E7" s="71"/>
      <c r="F7" s="71"/>
      <c r="G7" s="543" t="s">
        <v>984</v>
      </c>
      <c r="H7" s="71"/>
      <c r="I7" s="71"/>
      <c r="J7" s="71"/>
      <c r="K7" s="71"/>
      <c r="L7" s="71"/>
      <c r="M7" s="71"/>
      <c r="N7" s="71"/>
      <c r="O7" s="71"/>
      <c r="P7" s="71"/>
      <c r="Q7" s="71"/>
      <c r="R7" s="106" t="s">
        <v>108</v>
      </c>
      <c r="S7" s="106" t="s">
        <v>108</v>
      </c>
      <c r="T7" s="12"/>
      <c r="U7" s="128"/>
    </row>
    <row r="8" spans="1:21" s="148" customFormat="1" ht="15" customHeight="1" x14ac:dyDescent="0.3">
      <c r="A8" s="72">
        <v>8</v>
      </c>
      <c r="B8" s="322"/>
      <c r="C8" s="478"/>
      <c r="D8" s="479"/>
      <c r="E8" s="479" t="s">
        <v>638</v>
      </c>
      <c r="F8" s="479"/>
      <c r="G8" s="322"/>
      <c r="H8" s="322"/>
      <c r="I8" s="322"/>
      <c r="J8" s="322"/>
      <c r="K8" s="322"/>
      <c r="L8" s="322"/>
      <c r="M8" s="322"/>
      <c r="N8" s="322"/>
      <c r="O8" s="322"/>
      <c r="P8" s="322"/>
      <c r="Q8" s="322"/>
      <c r="R8" s="322"/>
      <c r="S8" s="322"/>
      <c r="T8" s="324"/>
      <c r="U8" s="149"/>
    </row>
    <row r="9" spans="1:21" s="148" customFormat="1" ht="15" customHeight="1" x14ac:dyDescent="0.3">
      <c r="A9" s="72">
        <v>9</v>
      </c>
      <c r="B9" s="322"/>
      <c r="C9" s="478"/>
      <c r="D9" s="479"/>
      <c r="E9" s="479"/>
      <c r="F9" s="479" t="s">
        <v>639</v>
      </c>
      <c r="G9" s="322"/>
      <c r="H9" s="322"/>
      <c r="I9" s="322"/>
      <c r="J9" s="322"/>
      <c r="K9" s="322"/>
      <c r="L9" s="322"/>
      <c r="M9" s="322"/>
      <c r="N9" s="322"/>
      <c r="O9" s="322"/>
      <c r="P9" s="322"/>
      <c r="Q9" s="322"/>
      <c r="R9" s="526"/>
      <c r="S9" s="322"/>
      <c r="T9" s="324"/>
      <c r="U9" s="149"/>
    </row>
    <row r="10" spans="1:21" s="148" customFormat="1" ht="15" customHeight="1" x14ac:dyDescent="0.3">
      <c r="A10" s="72">
        <v>10</v>
      </c>
      <c r="B10" s="322"/>
      <c r="C10" s="478"/>
      <c r="D10" s="479"/>
      <c r="E10" s="479"/>
      <c r="F10" s="479" t="s">
        <v>640</v>
      </c>
      <c r="G10" s="322"/>
      <c r="H10" s="322"/>
      <c r="I10" s="322"/>
      <c r="J10" s="322"/>
      <c r="K10" s="322"/>
      <c r="L10" s="322"/>
      <c r="M10" s="322"/>
      <c r="N10" s="322"/>
      <c r="O10" s="322"/>
      <c r="P10" s="322"/>
      <c r="Q10" s="322"/>
      <c r="R10" s="446"/>
      <c r="S10" s="322"/>
      <c r="T10" s="324"/>
      <c r="U10" s="149"/>
    </row>
    <row r="11" spans="1:21" ht="15" customHeight="1" x14ac:dyDescent="0.3">
      <c r="A11" s="72">
        <v>11</v>
      </c>
      <c r="B11" s="71"/>
      <c r="C11" s="14"/>
      <c r="D11" s="86"/>
      <c r="E11" s="74" t="s">
        <v>641</v>
      </c>
      <c r="F11" s="86"/>
      <c r="G11" s="71"/>
      <c r="H11" s="71"/>
      <c r="I11" s="71"/>
      <c r="J11" s="71"/>
      <c r="K11" s="71"/>
      <c r="L11" s="71"/>
      <c r="M11" s="71"/>
      <c r="N11" s="71"/>
      <c r="O11" s="71"/>
      <c r="P11" s="71"/>
      <c r="Q11" s="71"/>
      <c r="R11" s="547">
        <f>SUM(R9:R10)</f>
        <v>0</v>
      </c>
      <c r="S11" s="71"/>
      <c r="T11" s="12"/>
      <c r="U11" s="127" t="s">
        <v>587</v>
      </c>
    </row>
    <row r="12" spans="1:21" s="148" customFormat="1" ht="19.5" customHeight="1" x14ac:dyDescent="0.3">
      <c r="A12" s="72">
        <v>12</v>
      </c>
      <c r="B12" s="322"/>
      <c r="C12" s="478"/>
      <c r="D12" s="479"/>
      <c r="E12" s="479" t="s">
        <v>642</v>
      </c>
      <c r="F12" s="479"/>
      <c r="G12" s="322"/>
      <c r="H12" s="322"/>
      <c r="I12" s="322"/>
      <c r="J12" s="322"/>
      <c r="K12" s="322"/>
      <c r="L12" s="322"/>
      <c r="M12" s="322"/>
      <c r="N12" s="322"/>
      <c r="O12" s="322"/>
      <c r="P12" s="322"/>
      <c r="Q12" s="322"/>
      <c r="R12" s="322"/>
      <c r="S12" s="322"/>
      <c r="T12" s="324"/>
      <c r="U12" s="149"/>
    </row>
    <row r="13" spans="1:21" s="148" customFormat="1" ht="15" customHeight="1" x14ac:dyDescent="0.3">
      <c r="A13" s="72">
        <v>13</v>
      </c>
      <c r="B13" s="322"/>
      <c r="C13" s="478"/>
      <c r="D13" s="479"/>
      <c r="E13" s="479"/>
      <c r="F13" s="479" t="s">
        <v>643</v>
      </c>
      <c r="G13" s="322"/>
      <c r="H13" s="322"/>
      <c r="I13" s="322"/>
      <c r="J13" s="322"/>
      <c r="K13" s="322"/>
      <c r="L13" s="322"/>
      <c r="M13" s="322"/>
      <c r="N13" s="322"/>
      <c r="O13" s="322"/>
      <c r="P13" s="322"/>
      <c r="Q13" s="322"/>
      <c r="R13" s="514"/>
      <c r="S13" s="322"/>
      <c r="T13" s="324"/>
      <c r="U13" s="149"/>
    </row>
    <row r="14" spans="1:21" s="148" customFormat="1" ht="15" customHeight="1" x14ac:dyDescent="0.3">
      <c r="A14" s="72">
        <v>14</v>
      </c>
      <c r="B14" s="322"/>
      <c r="C14" s="478"/>
      <c r="D14" s="479"/>
      <c r="E14" s="479"/>
      <c r="F14" s="479" t="s">
        <v>644</v>
      </c>
      <c r="G14" s="322"/>
      <c r="H14" s="322"/>
      <c r="I14" s="322"/>
      <c r="J14" s="322"/>
      <c r="K14" s="322"/>
      <c r="L14" s="322"/>
      <c r="M14" s="322"/>
      <c r="N14" s="322"/>
      <c r="O14" s="322"/>
      <c r="P14" s="322"/>
      <c r="Q14" s="322"/>
      <c r="R14" s="514"/>
      <c r="S14" s="322"/>
      <c r="T14" s="324"/>
      <c r="U14" s="149"/>
    </row>
    <row r="15" spans="1:21" s="148" customFormat="1" ht="15" customHeight="1" x14ac:dyDescent="0.3">
      <c r="A15" s="72">
        <v>15</v>
      </c>
      <c r="B15" s="322"/>
      <c r="C15" s="478"/>
      <c r="D15" s="479"/>
      <c r="E15" s="479"/>
      <c r="F15" s="479" t="s">
        <v>645</v>
      </c>
      <c r="G15" s="322"/>
      <c r="H15" s="322"/>
      <c r="I15" s="322"/>
      <c r="J15" s="322"/>
      <c r="K15" s="322"/>
      <c r="L15" s="322"/>
      <c r="M15" s="322"/>
      <c r="N15" s="322"/>
      <c r="O15" s="322"/>
      <c r="P15" s="322"/>
      <c r="Q15" s="322"/>
      <c r="R15" s="446"/>
      <c r="S15" s="322"/>
      <c r="T15" s="324"/>
      <c r="U15" s="149"/>
    </row>
    <row r="16" spans="1:21" s="148" customFormat="1" ht="15" customHeight="1" x14ac:dyDescent="0.3">
      <c r="A16" s="72">
        <v>16</v>
      </c>
      <c r="B16" s="322"/>
      <c r="C16" s="478"/>
      <c r="D16" s="479"/>
      <c r="E16" s="479"/>
      <c r="F16" s="479" t="s">
        <v>640</v>
      </c>
      <c r="G16" s="322"/>
      <c r="H16" s="322"/>
      <c r="I16" s="322"/>
      <c r="J16" s="322"/>
      <c r="K16" s="322"/>
      <c r="L16" s="322"/>
      <c r="M16" s="322"/>
      <c r="N16" s="322"/>
      <c r="O16" s="322"/>
      <c r="P16" s="322"/>
      <c r="Q16" s="322"/>
      <c r="R16" s="446"/>
      <c r="S16" s="322"/>
      <c r="T16" s="324"/>
      <c r="U16" s="149"/>
    </row>
    <row r="17" spans="1:21" ht="15" customHeight="1" x14ac:dyDescent="0.3">
      <c r="A17" s="72">
        <v>17</v>
      </c>
      <c r="B17" s="71"/>
      <c r="C17" s="14"/>
      <c r="D17" s="86"/>
      <c r="E17" s="74" t="s">
        <v>646</v>
      </c>
      <c r="F17" s="435"/>
      <c r="G17" s="71"/>
      <c r="H17" s="71"/>
      <c r="I17" s="71"/>
      <c r="J17" s="71"/>
      <c r="K17" s="71"/>
      <c r="L17" s="71"/>
      <c r="M17" s="71"/>
      <c r="N17" s="71"/>
      <c r="O17" s="71"/>
      <c r="P17" s="71"/>
      <c r="Q17" s="71"/>
      <c r="R17" s="547">
        <f>SUM(R13:R16)</f>
        <v>0</v>
      </c>
      <c r="S17" s="71"/>
      <c r="T17" s="12"/>
      <c r="U17" s="127" t="s">
        <v>587</v>
      </c>
    </row>
    <row r="18" spans="1:21" ht="15" customHeight="1" x14ac:dyDescent="0.3">
      <c r="A18" s="72">
        <v>18</v>
      </c>
      <c r="B18" s="71"/>
      <c r="C18" s="14"/>
      <c r="D18" s="86"/>
      <c r="E18" s="74"/>
      <c r="F18" s="435"/>
      <c r="G18" s="71"/>
      <c r="H18" s="71"/>
      <c r="I18" s="71"/>
      <c r="J18" s="71"/>
      <c r="K18" s="71"/>
      <c r="L18" s="71"/>
      <c r="M18" s="71"/>
      <c r="N18" s="71"/>
      <c r="O18" s="71"/>
      <c r="P18" s="71"/>
      <c r="Q18" s="71"/>
      <c r="R18" s="480"/>
      <c r="S18" s="71"/>
      <c r="T18" s="12"/>
    </row>
    <row r="19" spans="1:21" ht="14.25" customHeight="1" x14ac:dyDescent="0.3">
      <c r="A19" s="72">
        <v>19</v>
      </c>
      <c r="B19" s="71"/>
      <c r="C19" s="14"/>
      <c r="D19" s="86"/>
      <c r="E19" s="479" t="s">
        <v>647</v>
      </c>
      <c r="F19" s="86"/>
      <c r="G19" s="71"/>
      <c r="H19" s="71"/>
      <c r="I19" s="71"/>
      <c r="J19" s="71"/>
      <c r="K19" s="71"/>
      <c r="L19" s="71"/>
      <c r="M19" s="71"/>
      <c r="N19" s="71"/>
      <c r="O19" s="71"/>
      <c r="P19" s="71"/>
      <c r="Q19" s="71"/>
      <c r="R19" s="584"/>
      <c r="S19" s="71"/>
      <c r="T19" s="12"/>
      <c r="U19" s="127" t="s">
        <v>587</v>
      </c>
    </row>
    <row r="20" spans="1:21" ht="15" customHeight="1" x14ac:dyDescent="0.3">
      <c r="A20" s="72">
        <v>20</v>
      </c>
      <c r="B20" s="71"/>
      <c r="C20" s="14"/>
      <c r="D20" s="86"/>
      <c r="E20" s="86" t="s">
        <v>538</v>
      </c>
      <c r="F20" s="86"/>
      <c r="G20" s="71"/>
      <c r="H20" s="71"/>
      <c r="I20" s="71"/>
      <c r="J20" s="71"/>
      <c r="K20" s="71"/>
      <c r="L20" s="71"/>
      <c r="M20" s="71"/>
      <c r="N20" s="71"/>
      <c r="O20" s="71"/>
      <c r="P20" s="71"/>
      <c r="Q20" s="71"/>
      <c r="R20" s="514"/>
      <c r="S20" s="71"/>
      <c r="T20" s="12"/>
      <c r="U20" s="127" t="s">
        <v>587</v>
      </c>
    </row>
    <row r="21" spans="1:21" ht="15" customHeight="1" x14ac:dyDescent="0.3">
      <c r="A21" s="72">
        <v>21</v>
      </c>
      <c r="B21" s="71"/>
      <c r="C21" s="14"/>
      <c r="D21" s="74" t="s">
        <v>481</v>
      </c>
      <c r="E21" s="442"/>
      <c r="F21" s="74"/>
      <c r="G21" s="71"/>
      <c r="H21" s="71"/>
      <c r="I21" s="71"/>
      <c r="J21" s="71"/>
      <c r="K21" s="71"/>
      <c r="L21" s="71"/>
      <c r="M21" s="71"/>
      <c r="N21" s="71"/>
      <c r="O21" s="71"/>
      <c r="P21" s="71"/>
      <c r="Q21" s="71"/>
      <c r="R21" s="71"/>
      <c r="S21" s="503">
        <f>SUM(R11,R17,R19,R20)</f>
        <v>0</v>
      </c>
      <c r="T21" s="12"/>
    </row>
    <row r="22" spans="1:21" ht="15" customHeight="1" x14ac:dyDescent="0.3">
      <c r="A22" s="72">
        <v>22</v>
      </c>
      <c r="B22" s="71"/>
      <c r="C22" s="14"/>
      <c r="D22" s="86"/>
      <c r="E22" s="86" t="s">
        <v>484</v>
      </c>
      <c r="F22" s="435"/>
      <c r="G22" s="71"/>
      <c r="H22" s="71"/>
      <c r="I22" s="71"/>
      <c r="J22" s="71"/>
      <c r="K22" s="71"/>
      <c r="L22" s="71"/>
      <c r="M22" s="71"/>
      <c r="N22" s="71"/>
      <c r="O22" s="71"/>
      <c r="P22" s="71"/>
      <c r="Q22" s="71"/>
      <c r="R22" s="515"/>
      <c r="S22" s="40"/>
      <c r="T22" s="12"/>
      <c r="U22" s="127" t="s">
        <v>587</v>
      </c>
    </row>
    <row r="23" spans="1:21" ht="15" customHeight="1" x14ac:dyDescent="0.3">
      <c r="A23" s="72">
        <v>23</v>
      </c>
      <c r="B23" s="71"/>
      <c r="C23" s="14"/>
      <c r="D23" s="86"/>
      <c r="E23" s="86" t="s">
        <v>483</v>
      </c>
      <c r="F23" s="86"/>
      <c r="G23" s="71"/>
      <c r="H23" s="71"/>
      <c r="I23" s="71"/>
      <c r="J23" s="71"/>
      <c r="K23" s="71"/>
      <c r="L23" s="71"/>
      <c r="M23" s="71"/>
      <c r="N23" s="71"/>
      <c r="O23" s="71"/>
      <c r="P23" s="71"/>
      <c r="Q23" s="71"/>
      <c r="R23" s="515"/>
      <c r="S23" s="40"/>
      <c r="T23" s="12"/>
      <c r="U23" s="127" t="s">
        <v>587</v>
      </c>
    </row>
    <row r="24" spans="1:21" ht="15" customHeight="1" x14ac:dyDescent="0.3">
      <c r="A24" s="72">
        <v>24</v>
      </c>
      <c r="B24" s="71"/>
      <c r="C24" s="14"/>
      <c r="D24" s="86"/>
      <c r="E24" s="86" t="s">
        <v>482</v>
      </c>
      <c r="F24" s="86"/>
      <c r="G24" s="71"/>
      <c r="H24" s="71"/>
      <c r="I24" s="71"/>
      <c r="J24" s="71"/>
      <c r="K24" s="71"/>
      <c r="L24" s="71"/>
      <c r="M24" s="71"/>
      <c r="N24" s="71"/>
      <c r="O24" s="71"/>
      <c r="P24" s="71"/>
      <c r="Q24" s="71"/>
      <c r="R24" s="514"/>
      <c r="S24" s="40"/>
      <c r="T24" s="12"/>
      <c r="U24" s="127" t="s">
        <v>587</v>
      </c>
    </row>
    <row r="25" spans="1:21" ht="15" customHeight="1" x14ac:dyDescent="0.3">
      <c r="A25" s="72">
        <v>25</v>
      </c>
      <c r="B25" s="71"/>
      <c r="C25" s="14"/>
      <c r="D25" s="74" t="s">
        <v>648</v>
      </c>
      <c r="E25" s="442"/>
      <c r="F25" s="74"/>
      <c r="G25" s="71"/>
      <c r="H25" s="71"/>
      <c r="I25" s="71"/>
      <c r="J25" s="71"/>
      <c r="K25" s="71"/>
      <c r="L25" s="71"/>
      <c r="M25" s="71"/>
      <c r="N25" s="71"/>
      <c r="O25" s="71"/>
      <c r="P25" s="71"/>
      <c r="Q25" s="71"/>
      <c r="R25" s="71"/>
      <c r="S25" s="503">
        <f>SUM(R22+R23+R24)</f>
        <v>0</v>
      </c>
      <c r="T25" s="12"/>
    </row>
    <row r="26" spans="1:21" ht="10.95" customHeight="1" thickBot="1" x14ac:dyDescent="0.35">
      <c r="A26" s="72">
        <v>26</v>
      </c>
      <c r="B26" s="71"/>
      <c r="C26" s="14"/>
      <c r="D26" s="71"/>
      <c r="E26" s="71"/>
      <c r="F26" s="71"/>
      <c r="G26" s="71"/>
      <c r="H26" s="71"/>
      <c r="I26" s="71"/>
      <c r="J26" s="71"/>
      <c r="K26" s="71"/>
      <c r="L26" s="71"/>
      <c r="M26" s="71"/>
      <c r="N26" s="71"/>
      <c r="O26" s="71"/>
      <c r="P26" s="71"/>
      <c r="Q26" s="71"/>
      <c r="R26" s="71"/>
      <c r="S26" s="71"/>
      <c r="T26" s="12"/>
    </row>
    <row r="27" spans="1:21" s="8" customFormat="1" ht="17.55" customHeight="1" thickBot="1" x14ac:dyDescent="0.35">
      <c r="A27" s="72">
        <v>27</v>
      </c>
      <c r="B27" s="71"/>
      <c r="C27" s="71"/>
      <c r="D27" s="86"/>
      <c r="E27" s="73" t="s">
        <v>82</v>
      </c>
      <c r="F27" s="86"/>
      <c r="G27" s="71"/>
      <c r="H27" s="71"/>
      <c r="I27" s="71"/>
      <c r="J27" s="71"/>
      <c r="K27" s="71"/>
      <c r="L27" s="71"/>
      <c r="M27" s="71"/>
      <c r="N27" s="71"/>
      <c r="O27" s="71"/>
      <c r="P27" s="71"/>
      <c r="Q27" s="71"/>
      <c r="R27" s="71"/>
      <c r="S27" s="263">
        <f>S21+S25</f>
        <v>0</v>
      </c>
      <c r="T27" s="12"/>
      <c r="U27" s="127" t="s">
        <v>649</v>
      </c>
    </row>
    <row r="28" spans="1:21" ht="30" customHeight="1" x14ac:dyDescent="0.35">
      <c r="A28" s="72">
        <v>28</v>
      </c>
      <c r="B28" s="71"/>
      <c r="C28" s="85" t="s">
        <v>650</v>
      </c>
      <c r="D28" s="71"/>
      <c r="E28" s="71"/>
      <c r="F28" s="71"/>
      <c r="G28" s="71"/>
      <c r="H28" s="71"/>
      <c r="I28" s="71"/>
      <c r="J28" s="71"/>
      <c r="K28" s="71"/>
      <c r="L28" s="71"/>
      <c r="M28" s="71"/>
      <c r="N28" s="71"/>
      <c r="O28" s="71"/>
      <c r="P28" s="71"/>
      <c r="Q28" s="71"/>
      <c r="R28" s="28"/>
      <c r="S28" s="28"/>
      <c r="T28" s="12"/>
      <c r="U28" s="128"/>
    </row>
    <row r="29" spans="1:21" s="8" customFormat="1" ht="15" customHeight="1" x14ac:dyDescent="0.3">
      <c r="A29" s="72">
        <v>29</v>
      </c>
      <c r="B29" s="71"/>
      <c r="C29" s="71"/>
      <c r="D29" s="87"/>
      <c r="E29" s="87"/>
      <c r="F29" s="87" t="s">
        <v>586</v>
      </c>
      <c r="G29" s="71"/>
      <c r="H29" s="71"/>
      <c r="I29" s="71"/>
      <c r="J29" s="71"/>
      <c r="K29" s="71"/>
      <c r="L29" s="71"/>
      <c r="M29" s="71"/>
      <c r="N29" s="71"/>
      <c r="O29" s="71"/>
      <c r="P29" s="71"/>
      <c r="Q29" s="71"/>
      <c r="R29" s="71"/>
      <c r="S29" s="514"/>
      <c r="T29" s="12"/>
      <c r="U29" s="127" t="s">
        <v>587</v>
      </c>
    </row>
    <row r="30" spans="1:21" s="8" customFormat="1" ht="15" customHeight="1" x14ac:dyDescent="0.3">
      <c r="A30" s="72">
        <v>30</v>
      </c>
      <c r="B30" s="71"/>
      <c r="C30" s="71"/>
      <c r="D30" s="87"/>
      <c r="E30" s="87"/>
      <c r="F30" s="87" t="s">
        <v>651</v>
      </c>
      <c r="G30" s="71"/>
      <c r="H30" s="71"/>
      <c r="I30" s="71"/>
      <c r="J30" s="71"/>
      <c r="K30" s="71"/>
      <c r="L30" s="71"/>
      <c r="M30" s="71"/>
      <c r="N30" s="71"/>
      <c r="O30" s="71"/>
      <c r="P30" s="71"/>
      <c r="Q30" s="71"/>
      <c r="R30" s="71"/>
      <c r="S30" s="514"/>
      <c r="T30" s="12"/>
      <c r="U30" s="127" t="s">
        <v>587</v>
      </c>
    </row>
    <row r="31" spans="1:21" s="8" customFormat="1" ht="15" customHeight="1" x14ac:dyDescent="0.3">
      <c r="A31" s="72">
        <v>31</v>
      </c>
      <c r="B31" s="71"/>
      <c r="C31" s="71"/>
      <c r="D31" s="87"/>
      <c r="E31" s="87"/>
      <c r="F31" s="87" t="s">
        <v>652</v>
      </c>
      <c r="G31" s="71"/>
      <c r="H31" s="71"/>
      <c r="I31" s="71"/>
      <c r="J31" s="71"/>
      <c r="K31" s="71"/>
      <c r="L31" s="71"/>
      <c r="M31" s="71"/>
      <c r="N31" s="71"/>
      <c r="O31" s="71"/>
      <c r="P31" s="71"/>
      <c r="Q31" s="71"/>
      <c r="R31" s="71"/>
      <c r="S31" s="514"/>
      <c r="T31" s="12"/>
      <c r="U31" s="127" t="s">
        <v>587</v>
      </c>
    </row>
    <row r="32" spans="1:21" s="8" customFormat="1" ht="15" customHeight="1" x14ac:dyDescent="0.3">
      <c r="A32" s="72">
        <v>32</v>
      </c>
      <c r="B32" s="71"/>
      <c r="C32" s="71"/>
      <c r="D32" s="87"/>
      <c r="E32" s="87"/>
      <c r="F32" s="87" t="s">
        <v>653</v>
      </c>
      <c r="G32" s="71"/>
      <c r="H32" s="71"/>
      <c r="I32" s="71"/>
      <c r="J32" s="71"/>
      <c r="K32" s="71"/>
      <c r="L32" s="71"/>
      <c r="M32" s="71"/>
      <c r="N32" s="71"/>
      <c r="O32" s="71"/>
      <c r="P32" s="71"/>
      <c r="Q32" s="71"/>
      <c r="R32" s="71"/>
      <c r="S32" s="514"/>
      <c r="T32" s="12"/>
      <c r="U32" s="127" t="s">
        <v>587</v>
      </c>
    </row>
    <row r="33" spans="1:21" s="8" customFormat="1" ht="15" customHeight="1" x14ac:dyDescent="0.3">
      <c r="A33" s="72">
        <v>33</v>
      </c>
      <c r="B33" s="111"/>
      <c r="C33" s="111" t="s">
        <v>654</v>
      </c>
      <c r="D33" s="87"/>
      <c r="E33" s="87"/>
      <c r="F33" s="87"/>
      <c r="G33" s="71"/>
      <c r="H33" s="71"/>
      <c r="I33" s="71"/>
      <c r="J33" s="71"/>
      <c r="K33" s="71"/>
      <c r="L33" s="71"/>
      <c r="M33" s="71"/>
      <c r="N33" s="71"/>
      <c r="O33" s="71"/>
      <c r="P33" s="71"/>
      <c r="Q33" s="71"/>
      <c r="R33" s="71"/>
      <c r="S33" s="71"/>
      <c r="T33" s="12"/>
      <c r="U33" s="130"/>
    </row>
    <row r="34" spans="1:21" x14ac:dyDescent="0.3">
      <c r="A34" s="16"/>
      <c r="B34" s="17"/>
      <c r="C34" s="17"/>
      <c r="D34" s="17"/>
      <c r="E34" s="17"/>
      <c r="F34" s="17"/>
      <c r="G34" s="17"/>
      <c r="H34" s="17"/>
      <c r="I34" s="17"/>
      <c r="J34" s="17"/>
      <c r="K34" s="17"/>
      <c r="L34" s="17"/>
      <c r="M34" s="17"/>
      <c r="N34" s="17"/>
      <c r="O34" s="17"/>
      <c r="P34" s="17"/>
      <c r="Q34" s="17"/>
      <c r="R34" s="17"/>
      <c r="S34" s="17"/>
      <c r="T34" s="20"/>
    </row>
  </sheetData>
  <sheetProtection formatRows="0" insertRows="0"/>
  <mergeCells count="3">
    <mergeCell ref="R2:S2"/>
    <mergeCell ref="R3:S3"/>
    <mergeCell ref="A5:S5"/>
  </mergeCells>
  <dataValidations xWindow="2158" yWindow="1221" count="3">
    <dataValidation type="custom" allowBlank="1" showInputMessage="1" showErrorMessage="1" error="Decimal values larger than or equal to 0 and text &quot;N/A&quot; are accepted" prompt="Please enter a number larger than or equal to 0. _x000a_Enter &quot;N/A&quot; if this does not apply" sqref="S29:S32 R9:R10 R13:R16 R19" xr:uid="{6B41CD7B-1C2C-462C-9078-9B608221D048}">
      <formula1>OR(AND(ISNUMBER(R9),R9&gt;=0),AND(ISTEXT(R9),R9="N/A"))</formula1>
    </dataValidation>
    <dataValidation type="decimal" operator="greaterThanOrEqual" allowBlank="1" showInputMessage="1" showErrorMessage="1" error="Decimal values larger than or equal to 0 are accepted" prompt="Please enter a number larger than or equal to 0" sqref="R20 R22:R24" xr:uid="{F5CCEDCB-73E4-493B-963E-3E6E0D54EE8A}">
      <formula1>0</formula1>
    </dataValidation>
    <dataValidation type="decimal" operator="greaterThanOrEqual" allowBlank="1" showInputMessage="1" showErrorMessage="1" error="Decimal values larger than or equal to 0 are accepted" prompt="Please enter a number larger than or equal to 0." sqref="R22:R23" xr:uid="{73799AAE-3E09-4A05-B0B4-3B1B6C771F62}">
      <formula1>0</formula1>
    </dataValidation>
  </dataValidations>
  <pageMargins left="0.70866141732283472" right="0.70866141732283472" top="0.74803149606299213" bottom="0.74803149606299213" header="0.31496062992125984" footer="0.31496062992125984"/>
  <pageSetup paperSize="9" scale="8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F1D0-EFCA-4187-87A8-43B99E870EAC}">
  <sheetPr codeName="Sheet13">
    <tabColor rgb="FF002060"/>
    <pageSetUpPr fitToPage="1"/>
  </sheetPr>
  <dimension ref="A1:L46"/>
  <sheetViews>
    <sheetView showGridLines="0" view="pageBreakPreview" zoomScaleNormal="100" zoomScaleSheetLayoutView="100" workbookViewId="0">
      <selection activeCell="M20" sqref="M20"/>
    </sheetView>
  </sheetViews>
  <sheetFormatPr defaultColWidth="9" defaultRowHeight="14.25" customHeight="1" x14ac:dyDescent="0.3"/>
  <cols>
    <col min="1" max="3" width="3.6640625" customWidth="1"/>
    <col min="4" max="4" width="2.44140625" customWidth="1"/>
    <col min="5" max="5" width="4.33203125" customWidth="1"/>
    <col min="6" max="6" width="49.33203125" customWidth="1"/>
    <col min="7" max="7" width="26" customWidth="1"/>
    <col min="8" max="10" width="15.6640625" customWidth="1"/>
    <col min="11" max="11" width="2.6640625" customWidth="1"/>
    <col min="12" max="12" width="11.88671875" style="127" customWidth="1"/>
  </cols>
  <sheetData>
    <row r="1" spans="1:12" ht="14.25" customHeight="1" x14ac:dyDescent="0.3">
      <c r="A1" s="451"/>
      <c r="B1" s="452"/>
      <c r="C1" s="452"/>
      <c r="D1" s="452"/>
      <c r="E1" s="452"/>
      <c r="F1" s="452"/>
      <c r="G1" s="452"/>
      <c r="H1" s="452"/>
      <c r="I1" s="452"/>
      <c r="J1" s="452"/>
      <c r="K1" s="461"/>
    </row>
    <row r="2" spans="1:12" ht="18" customHeight="1" x14ac:dyDescent="0.35">
      <c r="A2" s="454"/>
      <c r="B2" s="456"/>
      <c r="C2" s="456"/>
      <c r="D2" s="456"/>
      <c r="E2" s="456"/>
      <c r="F2" s="456"/>
      <c r="G2" s="60" t="s">
        <v>5</v>
      </c>
      <c r="H2" s="665" t="str">
        <f>IF(NOT(ISBLANK(CoverSheet!$C$8)),CoverSheet!$C$8,"")</f>
        <v/>
      </c>
      <c r="I2" s="665"/>
      <c r="J2" s="665"/>
      <c r="K2" s="458"/>
    </row>
    <row r="3" spans="1:12" ht="18" customHeight="1" x14ac:dyDescent="0.3">
      <c r="A3" s="454"/>
      <c r="B3" s="456"/>
      <c r="C3" s="456"/>
      <c r="D3" s="456"/>
      <c r="E3" s="456"/>
      <c r="F3" s="456"/>
      <c r="G3" s="60" t="s">
        <v>72</v>
      </c>
      <c r="H3" s="637" t="str">
        <f>IF(ISNUMBER(CoverSheet!$C$12),CoverSheet!$C$12,"")</f>
        <v/>
      </c>
      <c r="I3" s="638"/>
      <c r="J3" s="639"/>
      <c r="K3" s="458"/>
    </row>
    <row r="4" spans="1:12" ht="30" customHeight="1" x14ac:dyDescent="0.4">
      <c r="A4" s="144" t="s">
        <v>655</v>
      </c>
      <c r="B4" s="456"/>
      <c r="C4" s="456"/>
      <c r="D4" s="456"/>
      <c r="E4" s="456"/>
      <c r="F4" s="456"/>
      <c r="G4" s="371"/>
      <c r="H4" s="456"/>
      <c r="I4" s="456"/>
      <c r="J4" s="456"/>
      <c r="K4" s="458"/>
    </row>
    <row r="5" spans="1:12" ht="78" customHeight="1" x14ac:dyDescent="0.3">
      <c r="A5" s="627" t="s">
        <v>656</v>
      </c>
      <c r="B5" s="628"/>
      <c r="C5" s="628"/>
      <c r="D5" s="628"/>
      <c r="E5" s="628"/>
      <c r="F5" s="628"/>
      <c r="G5" s="628"/>
      <c r="H5" s="628"/>
      <c r="I5" s="628"/>
      <c r="J5" s="628"/>
      <c r="K5" s="61"/>
    </row>
    <row r="6" spans="1:12" ht="25.5" customHeight="1" x14ac:dyDescent="0.3">
      <c r="A6" s="55" t="s">
        <v>75</v>
      </c>
      <c r="B6" s="371"/>
      <c r="C6" s="370"/>
      <c r="D6" s="456"/>
      <c r="E6" s="456"/>
      <c r="F6" s="456"/>
      <c r="G6" s="456"/>
      <c r="H6" s="456"/>
      <c r="I6" s="456"/>
      <c r="J6" s="456"/>
      <c r="K6" s="458"/>
    </row>
    <row r="7" spans="1:12" ht="46.5" customHeight="1" x14ac:dyDescent="0.35">
      <c r="A7" s="72">
        <v>7</v>
      </c>
      <c r="B7" s="14"/>
      <c r="C7" s="85" t="s">
        <v>657</v>
      </c>
      <c r="D7" s="88"/>
      <c r="E7" s="21"/>
      <c r="F7" s="21"/>
      <c r="G7" s="71"/>
      <c r="H7" s="84" t="s">
        <v>658</v>
      </c>
      <c r="I7" s="84" t="s">
        <v>659</v>
      </c>
      <c r="J7" s="84" t="s">
        <v>660</v>
      </c>
      <c r="K7" s="12"/>
    </row>
    <row r="8" spans="1:12" ht="15" customHeight="1" x14ac:dyDescent="0.35">
      <c r="A8" s="72">
        <v>8</v>
      </c>
      <c r="B8" s="14"/>
      <c r="C8" s="85"/>
      <c r="D8" s="21"/>
      <c r="E8" s="87" t="s">
        <v>165</v>
      </c>
      <c r="F8" s="76"/>
      <c r="G8" s="71"/>
      <c r="H8" s="514"/>
      <c r="I8" s="509">
        <f>'S8.Billed Quantities+Revenues'!G51</f>
        <v>0</v>
      </c>
      <c r="J8" s="468">
        <f>IF(H8=0,0,(I8-H8)/H8)</f>
        <v>0</v>
      </c>
      <c r="K8" s="12"/>
      <c r="L8" s="127" t="s">
        <v>294</v>
      </c>
    </row>
    <row r="9" spans="1:12" ht="41.25" customHeight="1" x14ac:dyDescent="0.35">
      <c r="A9" s="72">
        <v>9</v>
      </c>
      <c r="B9" s="71"/>
      <c r="C9" s="85" t="s">
        <v>661</v>
      </c>
      <c r="D9" s="88"/>
      <c r="E9" s="22"/>
      <c r="F9" s="22"/>
      <c r="G9" s="84"/>
      <c r="H9" s="84" t="s">
        <v>662</v>
      </c>
      <c r="I9" s="84" t="s">
        <v>659</v>
      </c>
      <c r="J9" s="84" t="s">
        <v>660</v>
      </c>
      <c r="K9" s="12"/>
    </row>
    <row r="10" spans="1:12" ht="15" customHeight="1" x14ac:dyDescent="0.3">
      <c r="A10" s="72">
        <v>10</v>
      </c>
      <c r="B10" s="71"/>
      <c r="C10" s="71"/>
      <c r="D10" s="73"/>
      <c r="E10" s="87" t="s">
        <v>485</v>
      </c>
      <c r="F10" s="87"/>
      <c r="G10" s="71"/>
      <c r="H10" s="514"/>
      <c r="I10" s="509">
        <f>'S6a.Actual Expenditure Capex'!K8</f>
        <v>0</v>
      </c>
      <c r="J10" s="468">
        <f>IF(H10=0,0,(I10-H10)/H10)</f>
        <v>0</v>
      </c>
      <c r="K10" s="12"/>
      <c r="L10" s="127" t="s">
        <v>375</v>
      </c>
    </row>
    <row r="11" spans="1:12" ht="15" customHeight="1" x14ac:dyDescent="0.3">
      <c r="A11" s="72">
        <v>11</v>
      </c>
      <c r="B11" s="71"/>
      <c r="C11" s="71"/>
      <c r="D11" s="73"/>
      <c r="E11" s="87" t="s">
        <v>486</v>
      </c>
      <c r="F11" s="87"/>
      <c r="G11" s="71"/>
      <c r="H11" s="514"/>
      <c r="I11" s="509">
        <f>'S6a.Actual Expenditure Capex'!K9</f>
        <v>0</v>
      </c>
      <c r="J11" s="468">
        <f>IF(H11=0,0,(I11-H11)/H11)</f>
        <v>0</v>
      </c>
      <c r="K11" s="12"/>
      <c r="L11" s="127" t="s">
        <v>375</v>
      </c>
    </row>
    <row r="12" spans="1:12" ht="15" customHeight="1" x14ac:dyDescent="0.3">
      <c r="A12" s="72">
        <v>12</v>
      </c>
      <c r="B12" s="71"/>
      <c r="C12" s="71"/>
      <c r="D12" s="73"/>
      <c r="E12" s="87" t="s">
        <v>538</v>
      </c>
      <c r="F12" s="87"/>
      <c r="G12" s="71"/>
      <c r="H12" s="514"/>
      <c r="I12" s="509">
        <f>'S6a.Actual Expenditure Capex'!K10</f>
        <v>0</v>
      </c>
      <c r="J12" s="468">
        <f>IF(H12=0,0,(I12-H12)/H12)</f>
        <v>0</v>
      </c>
      <c r="K12" s="12"/>
      <c r="L12" s="127" t="s">
        <v>375</v>
      </c>
    </row>
    <row r="13" spans="1:12" ht="15" customHeight="1" x14ac:dyDescent="0.3">
      <c r="A13" s="72">
        <v>13</v>
      </c>
      <c r="B13" s="71"/>
      <c r="C13" s="71"/>
      <c r="D13" s="73"/>
      <c r="E13" s="87" t="s">
        <v>488</v>
      </c>
      <c r="F13" s="87"/>
      <c r="G13" s="71"/>
      <c r="H13" s="514"/>
      <c r="I13" s="509">
        <f>'S6a.Actual Expenditure Capex'!K11</f>
        <v>0</v>
      </c>
      <c r="J13" s="468">
        <f>IF(H13=0,0,(I13-H13)/H13)</f>
        <v>0</v>
      </c>
      <c r="K13" s="12"/>
      <c r="L13" s="127" t="s">
        <v>375</v>
      </c>
    </row>
    <row r="14" spans="1:12" ht="15" customHeight="1" x14ac:dyDescent="0.3">
      <c r="A14" s="72">
        <v>14</v>
      </c>
      <c r="B14" s="71"/>
      <c r="C14" s="71"/>
      <c r="D14" s="73"/>
      <c r="E14" s="87" t="s">
        <v>578</v>
      </c>
      <c r="F14" s="87"/>
      <c r="G14" s="71"/>
      <c r="H14" s="71"/>
      <c r="I14" s="71"/>
      <c r="J14" s="71"/>
      <c r="K14" s="12"/>
    </row>
    <row r="15" spans="1:12" ht="15" customHeight="1" x14ac:dyDescent="0.3">
      <c r="A15" s="72">
        <v>15</v>
      </c>
      <c r="B15" s="71"/>
      <c r="C15" s="71"/>
      <c r="D15" s="73"/>
      <c r="E15" s="87"/>
      <c r="F15" s="469" t="s">
        <v>489</v>
      </c>
      <c r="G15" s="71"/>
      <c r="H15" s="514"/>
      <c r="I15" s="509">
        <f>'S6a.Actual Expenditure Capex'!J13</f>
        <v>0</v>
      </c>
      <c r="J15" s="468">
        <f t="shared" ref="J15:J21" si="0">IF(H15=0,0,(I15-H15)/H15)</f>
        <v>0</v>
      </c>
      <c r="K15" s="12"/>
      <c r="L15" s="127" t="s">
        <v>375</v>
      </c>
    </row>
    <row r="16" spans="1:12" ht="15" customHeight="1" x14ac:dyDescent="0.3">
      <c r="A16" s="72">
        <v>16</v>
      </c>
      <c r="B16" s="71"/>
      <c r="C16" s="71"/>
      <c r="D16" s="73"/>
      <c r="E16" s="87"/>
      <c r="F16" s="469" t="s">
        <v>490</v>
      </c>
      <c r="G16" s="71"/>
      <c r="H16" s="514"/>
      <c r="I16" s="509">
        <f>'S6a.Actual Expenditure Capex'!J14</f>
        <v>0</v>
      </c>
      <c r="J16" s="468">
        <f t="shared" si="0"/>
        <v>0</v>
      </c>
      <c r="K16" s="12"/>
      <c r="L16" s="127" t="s">
        <v>375</v>
      </c>
    </row>
    <row r="17" spans="1:12" ht="15" customHeight="1" thickBot="1" x14ac:dyDescent="0.35">
      <c r="A17" s="72">
        <v>17</v>
      </c>
      <c r="B17" s="71"/>
      <c r="C17" s="71"/>
      <c r="D17" s="73"/>
      <c r="E17" s="87"/>
      <c r="F17" s="469" t="s">
        <v>491</v>
      </c>
      <c r="G17" s="71"/>
      <c r="H17" s="514"/>
      <c r="I17" s="509">
        <f>'S6a.Actual Expenditure Capex'!J15</f>
        <v>0</v>
      </c>
      <c r="J17" s="468">
        <f t="shared" si="0"/>
        <v>0</v>
      </c>
      <c r="K17" s="12"/>
      <c r="L17" s="127" t="s">
        <v>375</v>
      </c>
    </row>
    <row r="18" spans="1:12" ht="15" customHeight="1" thickBot="1" x14ac:dyDescent="0.35">
      <c r="A18" s="72">
        <v>18</v>
      </c>
      <c r="B18" s="71"/>
      <c r="C18" s="71"/>
      <c r="D18" s="75"/>
      <c r="E18" s="75" t="s">
        <v>582</v>
      </c>
      <c r="F18" s="87"/>
      <c r="G18" s="71"/>
      <c r="H18" s="252">
        <f>SUM(H15:H17)</f>
        <v>0</v>
      </c>
      <c r="I18" s="252">
        <f>SUM(I15:I17)</f>
        <v>0</v>
      </c>
      <c r="J18" s="470">
        <f t="shared" si="0"/>
        <v>0</v>
      </c>
      <c r="K18" s="12"/>
    </row>
    <row r="19" spans="1:12" ht="15" customHeight="1" thickBot="1" x14ac:dyDescent="0.35">
      <c r="A19" s="72">
        <v>19</v>
      </c>
      <c r="B19" s="71"/>
      <c r="C19" s="71"/>
      <c r="D19" s="75" t="s">
        <v>583</v>
      </c>
      <c r="E19" s="75"/>
      <c r="F19" s="87"/>
      <c r="G19" s="71"/>
      <c r="H19" s="252">
        <f>H10+H11+H12+H13+H18</f>
        <v>0</v>
      </c>
      <c r="I19" s="252">
        <f>I10+I11+I12+I13+I18</f>
        <v>0</v>
      </c>
      <c r="J19" s="470">
        <f t="shared" si="0"/>
        <v>0</v>
      </c>
      <c r="K19" s="12"/>
    </row>
    <row r="20" spans="1:12" ht="15" customHeight="1" thickBot="1" x14ac:dyDescent="0.35">
      <c r="A20" s="72">
        <v>20</v>
      </c>
      <c r="B20" s="71"/>
      <c r="C20" s="71"/>
      <c r="D20" s="73"/>
      <c r="E20" s="71" t="s">
        <v>492</v>
      </c>
      <c r="F20" s="170"/>
      <c r="G20" s="71"/>
      <c r="H20" s="514"/>
      <c r="I20" s="509">
        <f>'S6a.Actual Expenditure Capex'!K18</f>
        <v>0</v>
      </c>
      <c r="J20" s="468">
        <f t="shared" si="0"/>
        <v>0</v>
      </c>
      <c r="K20" s="12"/>
      <c r="L20" s="127" t="s">
        <v>375</v>
      </c>
    </row>
    <row r="21" spans="1:12" ht="15" customHeight="1" thickBot="1" x14ac:dyDescent="0.35">
      <c r="A21" s="72">
        <v>21</v>
      </c>
      <c r="B21" s="71"/>
      <c r="C21" s="71"/>
      <c r="D21" s="71" t="s">
        <v>86</v>
      </c>
      <c r="E21" s="14"/>
      <c r="F21" s="14"/>
      <c r="G21" s="71"/>
      <c r="H21" s="252">
        <f>H19+H20</f>
        <v>0</v>
      </c>
      <c r="I21" s="252">
        <f>I19+I20</f>
        <v>0</v>
      </c>
      <c r="J21" s="470">
        <f t="shared" si="0"/>
        <v>0</v>
      </c>
      <c r="K21" s="12"/>
    </row>
    <row r="22" spans="1:12" ht="29.25" customHeight="1" x14ac:dyDescent="0.35">
      <c r="A22" s="72">
        <v>22</v>
      </c>
      <c r="B22" s="71"/>
      <c r="C22" s="85" t="s">
        <v>979</v>
      </c>
      <c r="D22" s="88"/>
      <c r="E22" s="22"/>
      <c r="F22" s="22"/>
      <c r="G22" s="543"/>
      <c r="H22" s="71"/>
      <c r="I22" s="71"/>
      <c r="J22" s="71"/>
      <c r="K22" s="12"/>
    </row>
    <row r="23" spans="1:12" ht="15" customHeight="1" x14ac:dyDescent="0.3">
      <c r="A23" s="72">
        <v>23</v>
      </c>
      <c r="B23" s="71"/>
      <c r="C23" s="71"/>
      <c r="D23" s="73"/>
      <c r="E23" s="87" t="s">
        <v>477</v>
      </c>
      <c r="F23" s="87"/>
      <c r="G23" s="71"/>
      <c r="H23" s="514"/>
      <c r="I23" s="509">
        <f>'S6b.Actual Expenditure Opex'!R11</f>
        <v>0</v>
      </c>
      <c r="J23" s="468">
        <f t="shared" ref="J23:J32" si="1">IF(H23=0,0,(I23-H23)/H23)</f>
        <v>0</v>
      </c>
      <c r="K23" s="12"/>
      <c r="L23" s="127" t="s">
        <v>298</v>
      </c>
    </row>
    <row r="24" spans="1:12" ht="15" customHeight="1" x14ac:dyDescent="0.3">
      <c r="A24" s="72">
        <v>24</v>
      </c>
      <c r="B24" s="71"/>
      <c r="C24" s="71"/>
      <c r="D24" s="73"/>
      <c r="E24" s="87" t="s">
        <v>478</v>
      </c>
      <c r="F24" s="87"/>
      <c r="G24" s="71"/>
      <c r="H24" s="514"/>
      <c r="I24" s="509">
        <f>'S6b.Actual Expenditure Opex'!R17</f>
        <v>0</v>
      </c>
      <c r="J24" s="468">
        <f t="shared" si="1"/>
        <v>0</v>
      </c>
      <c r="K24" s="12"/>
      <c r="L24" s="127" t="s">
        <v>298</v>
      </c>
    </row>
    <row r="25" spans="1:12" ht="15" customHeight="1" x14ac:dyDescent="0.3">
      <c r="A25" s="72">
        <v>25</v>
      </c>
      <c r="B25" s="71"/>
      <c r="C25" s="71"/>
      <c r="D25" s="73"/>
      <c r="E25" s="87" t="s">
        <v>479</v>
      </c>
      <c r="F25" s="87"/>
      <c r="G25" s="71"/>
      <c r="H25" s="514"/>
      <c r="I25" s="509">
        <f>'S6b.Actual Expenditure Opex'!R19</f>
        <v>0</v>
      </c>
      <c r="J25" s="468">
        <f t="shared" si="1"/>
        <v>0</v>
      </c>
      <c r="K25" s="12"/>
      <c r="L25" s="127" t="s">
        <v>298</v>
      </c>
    </row>
    <row r="26" spans="1:12" ht="15" customHeight="1" thickBot="1" x14ac:dyDescent="0.35">
      <c r="A26" s="72">
        <v>26</v>
      </c>
      <c r="B26" s="71"/>
      <c r="C26" s="71"/>
      <c r="D26" s="73"/>
      <c r="E26" s="87" t="s">
        <v>538</v>
      </c>
      <c r="F26" s="87"/>
      <c r="G26" s="71"/>
      <c r="H26" s="514"/>
      <c r="I26" s="509">
        <f>'S6b.Actual Expenditure Opex'!R20</f>
        <v>0</v>
      </c>
      <c r="J26" s="468">
        <f t="shared" si="1"/>
        <v>0</v>
      </c>
      <c r="K26" s="12"/>
      <c r="L26" s="127" t="s">
        <v>298</v>
      </c>
    </row>
    <row r="27" spans="1:12" ht="15" customHeight="1" thickBot="1" x14ac:dyDescent="0.35">
      <c r="A27" s="72">
        <v>27</v>
      </c>
      <c r="B27" s="71"/>
      <c r="C27" s="71"/>
      <c r="D27" s="73" t="s">
        <v>481</v>
      </c>
      <c r="E27" s="73"/>
      <c r="F27" s="71"/>
      <c r="G27" s="71"/>
      <c r="H27" s="252">
        <f>SUM(H23:H26)</f>
        <v>0</v>
      </c>
      <c r="I27" s="252">
        <f>SUM(I23:I26)</f>
        <v>0</v>
      </c>
      <c r="J27" s="470">
        <f t="shared" si="1"/>
        <v>0</v>
      </c>
      <c r="K27" s="12"/>
    </row>
    <row r="28" spans="1:12" ht="15" customHeight="1" x14ac:dyDescent="0.3">
      <c r="A28" s="72">
        <v>28</v>
      </c>
      <c r="B28" s="71"/>
      <c r="C28" s="71"/>
      <c r="D28" s="73"/>
      <c r="E28" s="86" t="s">
        <v>484</v>
      </c>
      <c r="F28" s="14"/>
      <c r="G28" s="585"/>
      <c r="H28" s="515"/>
      <c r="I28" s="509">
        <f>'S6b.Actual Expenditure Opex'!R22</f>
        <v>0</v>
      </c>
      <c r="J28" s="468">
        <f>IF(H28=0,0,(I28-H28)/H28)</f>
        <v>0</v>
      </c>
      <c r="K28" s="12"/>
      <c r="L28" s="498" t="s">
        <v>298</v>
      </c>
    </row>
    <row r="29" spans="1:12" ht="15" customHeight="1" x14ac:dyDescent="0.3">
      <c r="A29" s="72">
        <v>29</v>
      </c>
      <c r="B29" s="71"/>
      <c r="C29" s="71"/>
      <c r="D29" s="73"/>
      <c r="E29" s="86" t="s">
        <v>483</v>
      </c>
      <c r="F29" s="14"/>
      <c r="G29" s="71"/>
      <c r="H29" s="515"/>
      <c r="I29" s="509">
        <f>'S6b.Actual Expenditure Opex'!R23</f>
        <v>0</v>
      </c>
      <c r="J29" s="468">
        <f>IF(H29=0,0,(I29-H29)/H29)</f>
        <v>0</v>
      </c>
      <c r="K29" s="12"/>
      <c r="L29" s="127" t="s">
        <v>298</v>
      </c>
    </row>
    <row r="30" spans="1:12" ht="14.7" customHeight="1" thickBot="1" x14ac:dyDescent="0.35">
      <c r="A30" s="72">
        <v>30</v>
      </c>
      <c r="B30" s="71"/>
      <c r="C30" s="71"/>
      <c r="D30" s="73"/>
      <c r="E30" s="71" t="s">
        <v>482</v>
      </c>
      <c r="F30" s="14"/>
      <c r="G30" s="71"/>
      <c r="H30" s="514"/>
      <c r="I30" s="509">
        <f>'S6b.Actual Expenditure Opex'!R24</f>
        <v>0</v>
      </c>
      <c r="J30" s="468">
        <f>IF(H30=0,0,(I30-H30)/H30)</f>
        <v>0</v>
      </c>
      <c r="K30" s="12"/>
      <c r="L30" s="127" t="s">
        <v>298</v>
      </c>
    </row>
    <row r="31" spans="1:12" ht="14.25" customHeight="1" thickBot="1" x14ac:dyDescent="0.35">
      <c r="A31" s="72">
        <v>31</v>
      </c>
      <c r="B31" s="71"/>
      <c r="C31" s="71"/>
      <c r="D31" s="73" t="s">
        <v>648</v>
      </c>
      <c r="E31" s="73"/>
      <c r="F31" s="71"/>
      <c r="G31" s="71"/>
      <c r="H31" s="252">
        <f>SUM(H28:H30)</f>
        <v>0</v>
      </c>
      <c r="I31" s="252">
        <f>SUM(I28:I30)</f>
        <v>0</v>
      </c>
      <c r="J31" s="470">
        <f t="shared" si="1"/>
        <v>0</v>
      </c>
      <c r="K31" s="12"/>
    </row>
    <row r="32" spans="1:12" ht="15" customHeight="1" thickBot="1" x14ac:dyDescent="0.35">
      <c r="A32" s="72">
        <v>32</v>
      </c>
      <c r="B32" s="71"/>
      <c r="C32" s="71"/>
      <c r="D32" s="73" t="s">
        <v>82</v>
      </c>
      <c r="E32" s="73"/>
      <c r="F32" s="71"/>
      <c r="G32" s="71"/>
      <c r="H32" s="252">
        <f>H27+H31</f>
        <v>0</v>
      </c>
      <c r="I32" s="252">
        <f>I27+I31</f>
        <v>0</v>
      </c>
      <c r="J32" s="470">
        <f t="shared" si="1"/>
        <v>0</v>
      </c>
      <c r="K32" s="12"/>
    </row>
    <row r="33" spans="1:12" ht="30" customHeight="1" x14ac:dyDescent="0.35">
      <c r="A33" s="72">
        <v>33</v>
      </c>
      <c r="B33" s="14"/>
      <c r="C33" s="85" t="s">
        <v>663</v>
      </c>
      <c r="D33" s="88"/>
      <c r="E33" s="22"/>
      <c r="F33" s="22"/>
      <c r="G33" s="71"/>
      <c r="H33" s="71"/>
      <c r="I33" s="71"/>
      <c r="J33" s="71"/>
      <c r="K33" s="12"/>
    </row>
    <row r="34" spans="1:12" ht="15" customHeight="1" x14ac:dyDescent="0.3">
      <c r="A34" s="72">
        <v>34</v>
      </c>
      <c r="B34" s="14"/>
      <c r="C34" s="82"/>
      <c r="D34" s="73"/>
      <c r="E34" s="87" t="s">
        <v>586</v>
      </c>
      <c r="F34" s="87"/>
      <c r="G34" s="71"/>
      <c r="H34" s="514"/>
      <c r="I34" s="509">
        <f>'S6a.Actual Expenditure Capex'!K28</f>
        <v>0</v>
      </c>
      <c r="J34" s="468">
        <f>IF(H34="N/A",0,IF(H34=0,0,(I34-H34)/H34))</f>
        <v>0</v>
      </c>
      <c r="K34" s="12"/>
      <c r="L34" s="127" t="s">
        <v>375</v>
      </c>
    </row>
    <row r="35" spans="1:12" ht="15" customHeight="1" x14ac:dyDescent="0.3">
      <c r="A35" s="72">
        <v>35</v>
      </c>
      <c r="B35" s="14"/>
      <c r="C35" s="82"/>
      <c r="D35" s="73"/>
      <c r="E35" s="87" t="s">
        <v>588</v>
      </c>
      <c r="F35" s="87"/>
      <c r="G35" s="71"/>
      <c r="H35" s="514"/>
      <c r="I35" s="509">
        <f>'S6a.Actual Expenditure Capex'!K29</f>
        <v>0</v>
      </c>
      <c r="J35" s="468">
        <f>IF(H35="N/A",0,IF(H35=0,0,(I35-H35)/H35))</f>
        <v>0</v>
      </c>
      <c r="K35" s="12"/>
      <c r="L35" s="127" t="s">
        <v>375</v>
      </c>
    </row>
    <row r="36" spans="1:12" ht="15" customHeight="1" x14ac:dyDescent="0.3">
      <c r="A36" s="72">
        <v>36</v>
      </c>
      <c r="B36" s="14"/>
      <c r="C36" s="14"/>
      <c r="D36" s="73"/>
      <c r="E36" s="87" t="s">
        <v>589</v>
      </c>
      <c r="F36" s="87"/>
      <c r="G36" s="71"/>
      <c r="H36" s="514"/>
      <c r="I36" s="509">
        <f>'S6a.Actual Expenditure Capex'!K29</f>
        <v>0</v>
      </c>
      <c r="J36" s="468">
        <f>IF(H36="N/A",0,IF(H36=0,0,(I36-H36)/H36))</f>
        <v>0</v>
      </c>
      <c r="K36" s="12"/>
      <c r="L36" s="127" t="s">
        <v>375</v>
      </c>
    </row>
    <row r="37" spans="1:12" ht="15" customHeight="1" x14ac:dyDescent="0.3">
      <c r="A37" s="72">
        <v>37</v>
      </c>
      <c r="B37" s="14"/>
      <c r="C37" s="14"/>
      <c r="D37" s="73"/>
      <c r="E37" s="14"/>
      <c r="F37" s="14"/>
      <c r="G37" s="71"/>
      <c r="H37" s="71"/>
      <c r="I37" s="71"/>
      <c r="J37" s="71"/>
      <c r="K37" s="12"/>
    </row>
    <row r="38" spans="1:12" ht="30" customHeight="1" x14ac:dyDescent="0.35">
      <c r="A38" s="72">
        <v>38</v>
      </c>
      <c r="B38" s="14"/>
      <c r="C38" s="85" t="s">
        <v>664</v>
      </c>
      <c r="D38" s="88"/>
      <c r="E38" s="22"/>
      <c r="F38" s="22"/>
      <c r="G38" s="71"/>
      <c r="H38" s="71"/>
      <c r="I38" s="71"/>
      <c r="J38" s="71"/>
      <c r="K38" s="12"/>
    </row>
    <row r="39" spans="1:12" ht="15" customHeight="1" x14ac:dyDescent="0.3">
      <c r="A39" s="72">
        <v>39</v>
      </c>
      <c r="B39" s="14"/>
      <c r="C39" s="82"/>
      <c r="D39" s="73"/>
      <c r="E39" s="87" t="s">
        <v>586</v>
      </c>
      <c r="F39" s="87"/>
      <c r="G39" s="71"/>
      <c r="H39" s="514"/>
      <c r="I39" s="509">
        <f>'S6b.Actual Expenditure Opex'!S29</f>
        <v>0</v>
      </c>
      <c r="J39" s="468">
        <f>IF(H39="N/A",0,IF(H39=0,0,(I39-H39)/H39))</f>
        <v>0</v>
      </c>
      <c r="K39" s="12"/>
      <c r="L39" s="127" t="s">
        <v>298</v>
      </c>
    </row>
    <row r="40" spans="1:12" ht="15" customHeight="1" x14ac:dyDescent="0.3">
      <c r="A40" s="72">
        <v>40</v>
      </c>
      <c r="B40" s="14"/>
      <c r="C40" s="82"/>
      <c r="D40" s="73"/>
      <c r="E40" s="87" t="s">
        <v>665</v>
      </c>
      <c r="F40" s="87"/>
      <c r="G40" s="71"/>
      <c r="H40" s="514"/>
      <c r="I40" s="509">
        <f>'S6b.Actual Expenditure Opex'!S30</f>
        <v>0</v>
      </c>
      <c r="J40" s="468">
        <f>IF(H40="N/A",0,IF(H40=0,0,(I40-H40)/H40))</f>
        <v>0</v>
      </c>
      <c r="K40" s="12"/>
      <c r="L40" s="127" t="s">
        <v>298</v>
      </c>
    </row>
    <row r="41" spans="1:12" ht="15" customHeight="1" x14ac:dyDescent="0.3">
      <c r="A41" s="72">
        <v>41</v>
      </c>
      <c r="B41" s="14"/>
      <c r="C41" s="14"/>
      <c r="D41" s="73"/>
      <c r="E41" s="87" t="s">
        <v>652</v>
      </c>
      <c r="F41" s="87"/>
      <c r="G41" s="71"/>
      <c r="H41" s="514"/>
      <c r="I41" s="509">
        <f>'S6b.Actual Expenditure Opex'!S31</f>
        <v>0</v>
      </c>
      <c r="J41" s="468">
        <f>IF(H41="N/A",0,IF(H41=0,0,(I41-H41)/H41))</f>
        <v>0</v>
      </c>
      <c r="K41" s="12"/>
      <c r="L41" s="127" t="s">
        <v>298</v>
      </c>
    </row>
    <row r="42" spans="1:12" ht="15" customHeight="1" x14ac:dyDescent="0.3">
      <c r="A42" s="72">
        <v>42</v>
      </c>
      <c r="B42" s="14"/>
      <c r="C42" s="14"/>
      <c r="D42" s="73"/>
      <c r="E42" s="87" t="s">
        <v>653</v>
      </c>
      <c r="F42" s="87"/>
      <c r="G42" s="71"/>
      <c r="H42" s="514"/>
      <c r="I42" s="509">
        <f>'S6b.Actual Expenditure Opex'!S32</f>
        <v>0</v>
      </c>
      <c r="J42" s="468">
        <f>IF(H42="N/A",0,IF(H42=0,0,(I42-H42)/H42))</f>
        <v>0</v>
      </c>
      <c r="K42" s="12"/>
      <c r="L42" s="127" t="s">
        <v>298</v>
      </c>
    </row>
    <row r="43" spans="1:12" ht="15" customHeight="1" x14ac:dyDescent="0.3">
      <c r="A43" s="72">
        <v>43</v>
      </c>
      <c r="B43" s="14"/>
      <c r="C43" s="14"/>
      <c r="D43" s="73"/>
      <c r="E43" s="14"/>
      <c r="F43" s="14"/>
      <c r="G43" s="71"/>
      <c r="H43" s="71"/>
      <c r="I43" s="71"/>
      <c r="J43" s="86"/>
      <c r="K43" s="12"/>
    </row>
    <row r="44" spans="1:12" ht="15" customHeight="1" x14ac:dyDescent="0.3">
      <c r="A44" s="72">
        <v>44</v>
      </c>
      <c r="B44" s="92"/>
      <c r="C44" s="189" t="s">
        <v>666</v>
      </c>
      <c r="D44" s="184"/>
      <c r="E44" s="184"/>
      <c r="F44" s="184"/>
      <c r="G44" s="184"/>
      <c r="H44" s="184"/>
      <c r="I44" s="184"/>
      <c r="J44" s="86"/>
      <c r="K44" s="12"/>
    </row>
    <row r="45" spans="1:12" ht="30" customHeight="1" x14ac:dyDescent="0.3">
      <c r="A45" s="72">
        <v>45</v>
      </c>
      <c r="B45" s="92"/>
      <c r="C45" s="677" t="s">
        <v>667</v>
      </c>
      <c r="D45" s="677"/>
      <c r="E45" s="677"/>
      <c r="F45" s="677"/>
      <c r="G45" s="677"/>
      <c r="H45" s="677"/>
      <c r="I45" s="677"/>
      <c r="J45" s="677"/>
      <c r="K45" s="12"/>
    </row>
    <row r="46" spans="1:12" ht="15" customHeight="1" x14ac:dyDescent="0.3">
      <c r="A46" s="16"/>
      <c r="B46" s="53"/>
      <c r="C46" s="69"/>
      <c r="D46" s="69"/>
      <c r="E46" s="69"/>
      <c r="F46" s="69"/>
      <c r="G46" s="69"/>
      <c r="H46" s="69"/>
      <c r="I46" s="69"/>
      <c r="J46" s="69"/>
      <c r="K46" s="20"/>
    </row>
  </sheetData>
  <sheetProtection formatRows="0" insertRows="0"/>
  <mergeCells count="4">
    <mergeCell ref="H2:J2"/>
    <mergeCell ref="H3:J3"/>
    <mergeCell ref="A5:J5"/>
    <mergeCell ref="C45:J45"/>
  </mergeCells>
  <dataValidations count="2">
    <dataValidation type="custom" allowBlank="1" showInputMessage="1" showErrorMessage="1" error="Decimal values larger than or equal to 0 and text &quot;N/A&quot; are accepted" prompt="Please enter a number larger than or equal to 0. _x000a_Enter &quot;N/A&quot; if this does not apply" sqref="H34:H36 H16:H17 H39:H42 H30 H28" xr:uid="{4EED1980-D068-4CB0-A472-8EB26F223902}">
      <formula1>OR(AND(ISNUMBER(H16),H16&gt;=0),AND(ISTEXT(H16),H16="N/A"))</formula1>
    </dataValidation>
    <dataValidation type="decimal" operator="greaterThanOrEqual" allowBlank="1" showInputMessage="1" showErrorMessage="1" error="Decimal values larger than or equal to 0 are accepted" prompt="Please enter a number larger than or equal to 0" sqref="H8 H10:H13 H23:H26 H20 H15" xr:uid="{081C2122-4A67-44AB-A5CE-25A9023A0A14}">
      <formula1>0</formula1>
    </dataValidation>
  </dataValidations>
  <pageMargins left="0.70866141732283472" right="0.70866141732283472" top="0.74803149606299213" bottom="0.74803149606299213" header="0.31496062992125984" footer="0.31496062992125984"/>
  <pageSetup paperSize="9" scale="6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339966"/>
    <pageSetUpPr fitToPage="1"/>
  </sheetPr>
  <dimension ref="A1:AH86"/>
  <sheetViews>
    <sheetView showGridLines="0" view="pageBreakPreview" zoomScale="70" zoomScaleNormal="70" zoomScaleSheetLayoutView="70" workbookViewId="0">
      <selection activeCell="M20" sqref="M20"/>
    </sheetView>
  </sheetViews>
  <sheetFormatPr defaultColWidth="9" defaultRowHeight="13.8" x14ac:dyDescent="0.3"/>
  <cols>
    <col min="1" max="1" width="3.6640625" style="9" customWidth="1"/>
    <col min="2" max="2" width="3.6640625" style="70" customWidth="1"/>
    <col min="3" max="3" width="4.33203125" style="9" customWidth="1"/>
    <col min="4" max="4" width="27.6640625" style="9" customWidth="1"/>
    <col min="5" max="5" width="26.6640625" style="9" customWidth="1"/>
    <col min="6" max="6" width="27.6640625" style="9" customWidth="1"/>
    <col min="7" max="7" width="29.88671875" style="9" customWidth="1"/>
    <col min="8" max="8" width="23" style="9" customWidth="1"/>
    <col min="9" max="12" width="21" style="9" customWidth="1"/>
    <col min="13" max="13" width="5" style="9" customWidth="1"/>
    <col min="14" max="14" width="23.88671875" style="9" customWidth="1"/>
    <col min="15" max="15" width="24.88671875" style="9" customWidth="1"/>
    <col min="16" max="20" width="21" style="9" customWidth="1"/>
    <col min="21" max="21" width="18.6640625" style="9" customWidth="1"/>
    <col min="22" max="22" width="20.5546875" style="9" customWidth="1"/>
    <col min="23" max="23" width="19.33203125" style="132" customWidth="1"/>
    <col min="24" max="24" width="19.33203125" style="9" customWidth="1"/>
    <col min="25" max="25" width="20.44140625" style="9" customWidth="1"/>
    <col min="26" max="27" width="18.5546875" style="9" customWidth="1"/>
    <col min="28" max="28" width="20.44140625" style="9" customWidth="1"/>
    <col min="29" max="29" width="22.109375" style="9" customWidth="1"/>
    <col min="30" max="30" width="1.88671875" style="9" customWidth="1"/>
    <col min="31" max="31" width="8.5546875" style="9" customWidth="1"/>
    <col min="32" max="32" width="6" style="9" customWidth="1"/>
    <col min="33" max="16384" width="9" style="9"/>
  </cols>
  <sheetData>
    <row r="1" spans="1:34" ht="15" customHeight="1" x14ac:dyDescent="0.3">
      <c r="A1" s="315"/>
      <c r="B1" s="312"/>
      <c r="C1" s="312"/>
      <c r="D1" s="312"/>
      <c r="E1" s="312"/>
      <c r="F1" s="312"/>
      <c r="G1" s="312"/>
      <c r="H1" s="312"/>
      <c r="I1" s="376"/>
      <c r="J1" s="376"/>
      <c r="K1" s="376"/>
      <c r="L1" s="376"/>
      <c r="M1" s="312"/>
      <c r="N1" s="312"/>
      <c r="O1" s="312"/>
      <c r="P1" s="312"/>
      <c r="Q1" s="312"/>
      <c r="R1" s="312"/>
      <c r="S1" s="312"/>
      <c r="T1" s="312"/>
      <c r="U1" s="312"/>
      <c r="V1" s="312"/>
      <c r="W1" s="312"/>
      <c r="X1" s="312"/>
      <c r="Y1" s="312"/>
      <c r="Z1" s="312"/>
      <c r="AA1" s="312"/>
      <c r="AB1" s="312"/>
      <c r="AC1" s="312"/>
      <c r="AD1" s="312"/>
      <c r="AE1" s="312"/>
      <c r="AF1" s="312"/>
      <c r="AG1" s="311"/>
      <c r="AH1" s="127"/>
    </row>
    <row r="2" spans="1:34" ht="18" customHeight="1" x14ac:dyDescent="0.35">
      <c r="A2" s="46"/>
      <c r="B2" s="259"/>
      <c r="C2" s="48"/>
      <c r="D2" s="259"/>
      <c r="E2" s="259"/>
      <c r="F2" s="259"/>
      <c r="G2" s="259"/>
      <c r="H2" s="259"/>
      <c r="I2" s="368"/>
      <c r="J2" s="368"/>
      <c r="K2" s="368"/>
      <c r="L2" s="368"/>
      <c r="M2" s="259"/>
      <c r="N2" s="259"/>
      <c r="O2" s="259"/>
      <c r="P2" s="259"/>
      <c r="Q2" s="259"/>
      <c r="R2" s="259"/>
      <c r="S2" s="259"/>
      <c r="T2" s="259"/>
      <c r="U2" s="259"/>
      <c r="V2" s="259"/>
      <c r="W2" s="259"/>
      <c r="X2" s="259"/>
      <c r="Y2" s="259"/>
      <c r="Z2" s="259"/>
      <c r="AA2" s="59"/>
      <c r="AB2" s="60" t="s">
        <v>5</v>
      </c>
      <c r="AC2" s="632" t="str">
        <f>IF(NOT(ISBLANK(CoverSheet!$C$8)),CoverSheet!$C$8,"")</f>
        <v/>
      </c>
      <c r="AD2" s="633"/>
      <c r="AE2" s="634"/>
      <c r="AF2" s="23"/>
      <c r="AG2" s="127"/>
    </row>
    <row r="3" spans="1:34" ht="18" customHeight="1" x14ac:dyDescent="0.35">
      <c r="A3" s="46"/>
      <c r="B3" s="259"/>
      <c r="C3" s="48"/>
      <c r="D3" s="259"/>
      <c r="E3" s="259"/>
      <c r="F3" s="259"/>
      <c r="G3" s="259"/>
      <c r="H3" s="259"/>
      <c r="I3" s="368"/>
      <c r="J3" s="368"/>
      <c r="K3" s="368"/>
      <c r="L3" s="368"/>
      <c r="M3" s="259"/>
      <c r="N3" s="259"/>
      <c r="O3" s="259"/>
      <c r="P3" s="259"/>
      <c r="Q3" s="259"/>
      <c r="R3" s="259"/>
      <c r="S3" s="259"/>
      <c r="T3" s="259"/>
      <c r="U3" s="259"/>
      <c r="V3" s="259"/>
      <c r="W3" s="259"/>
      <c r="X3" s="259"/>
      <c r="Y3" s="259"/>
      <c r="Z3" s="259"/>
      <c r="AA3" s="59"/>
      <c r="AB3" s="60" t="s">
        <v>72</v>
      </c>
      <c r="AC3" s="637" t="str">
        <f>IF(ISNUMBER(CoverSheet!$C$12),CoverSheet!$C$12,"")</f>
        <v/>
      </c>
      <c r="AD3" s="638"/>
      <c r="AE3" s="639"/>
      <c r="AF3" s="23"/>
      <c r="AG3" s="127"/>
    </row>
    <row r="4" spans="1:34" ht="18" customHeight="1" x14ac:dyDescent="0.4">
      <c r="A4" s="24"/>
      <c r="B4" s="259"/>
      <c r="C4" s="49"/>
      <c r="D4" s="259"/>
      <c r="E4" s="259"/>
      <c r="F4" s="259"/>
      <c r="G4" s="259"/>
      <c r="H4" s="259"/>
      <c r="I4" s="681"/>
      <c r="J4" s="681"/>
      <c r="K4" s="681"/>
      <c r="L4" s="681"/>
      <c r="M4" s="681"/>
      <c r="N4" s="681"/>
      <c r="O4" s="681"/>
      <c r="P4" s="681"/>
      <c r="Q4" s="59"/>
      <c r="R4" s="59"/>
      <c r="S4" s="59"/>
      <c r="T4" s="59"/>
      <c r="U4" s="59"/>
      <c r="V4" s="59"/>
      <c r="W4" s="59"/>
      <c r="X4" s="59"/>
      <c r="Y4" s="59"/>
      <c r="Z4" s="59"/>
      <c r="AA4" s="259"/>
      <c r="AB4" s="60" t="s">
        <v>668</v>
      </c>
      <c r="AC4" s="678"/>
      <c r="AD4" s="679"/>
      <c r="AE4" s="680"/>
      <c r="AF4" s="23"/>
      <c r="AG4" s="127"/>
    </row>
    <row r="5" spans="1:34" s="10" customFormat="1" ht="23.25" customHeight="1" x14ac:dyDescent="0.4">
      <c r="A5" s="144" t="s">
        <v>669</v>
      </c>
      <c r="B5" s="201"/>
      <c r="C5" s="201"/>
      <c r="D5" s="201"/>
      <c r="E5" s="201"/>
      <c r="F5" s="201"/>
      <c r="G5" s="201"/>
      <c r="H5" s="201"/>
      <c r="I5" s="371"/>
      <c r="J5" s="371"/>
      <c r="K5" s="371"/>
      <c r="L5" s="371"/>
      <c r="M5" s="201"/>
      <c r="N5" s="201"/>
      <c r="O5" s="201"/>
      <c r="P5" s="201"/>
      <c r="Q5" s="201"/>
      <c r="R5" s="201"/>
      <c r="S5" s="201"/>
      <c r="T5" s="201"/>
      <c r="U5" s="201"/>
      <c r="V5" s="201"/>
      <c r="W5" s="201"/>
      <c r="X5" s="201"/>
      <c r="Y5" s="201"/>
      <c r="Z5" s="201"/>
      <c r="AA5" s="201"/>
      <c r="AB5" s="201"/>
      <c r="AC5" s="201"/>
      <c r="AD5" s="201"/>
      <c r="AE5" s="201"/>
      <c r="AF5" s="392"/>
      <c r="AG5" s="127"/>
    </row>
    <row r="6" spans="1:34" customFormat="1" ht="30" customHeight="1" x14ac:dyDescent="0.3">
      <c r="A6" s="684" t="s">
        <v>985</v>
      </c>
      <c r="B6" s="685"/>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c r="AE6" s="685"/>
      <c r="AF6" s="686"/>
      <c r="AG6" s="127"/>
    </row>
    <row r="7" spans="1:34" ht="15" customHeight="1" x14ac:dyDescent="0.3">
      <c r="A7" s="55" t="s">
        <v>75</v>
      </c>
      <c r="B7" s="201"/>
      <c r="C7" s="25"/>
      <c r="D7" s="259"/>
      <c r="E7" s="259"/>
      <c r="F7" s="259"/>
      <c r="G7" s="259"/>
      <c r="H7" s="259"/>
      <c r="I7" s="368"/>
      <c r="J7" s="368"/>
      <c r="K7" s="368"/>
      <c r="L7" s="368"/>
      <c r="M7" s="259"/>
      <c r="N7" s="259"/>
      <c r="O7" s="259"/>
      <c r="P7" s="259"/>
      <c r="Q7" s="259"/>
      <c r="R7" s="259"/>
      <c r="S7" s="259"/>
      <c r="T7" s="259"/>
      <c r="U7" s="259"/>
      <c r="V7" s="259"/>
      <c r="W7" s="259"/>
      <c r="X7" s="259"/>
      <c r="Y7" s="259"/>
      <c r="Z7" s="259"/>
      <c r="AA7" s="259"/>
      <c r="AB7" s="259"/>
      <c r="AC7" s="259"/>
      <c r="AD7" s="259"/>
      <c r="AE7" s="259"/>
      <c r="AF7" s="23"/>
      <c r="AG7" s="127"/>
    </row>
    <row r="8" spans="1:34" s="94" customFormat="1" ht="29.25" customHeight="1" x14ac:dyDescent="0.35">
      <c r="A8" s="72">
        <v>8</v>
      </c>
      <c r="B8" s="71"/>
      <c r="C8" s="119" t="s">
        <v>670</v>
      </c>
      <c r="D8" s="71"/>
      <c r="E8" s="71"/>
      <c r="F8" s="71"/>
      <c r="G8" s="71"/>
      <c r="H8" s="71"/>
      <c r="I8" s="345"/>
      <c r="J8" s="345"/>
      <c r="K8" s="345"/>
      <c r="L8" s="345"/>
      <c r="M8" s="345"/>
      <c r="N8" s="71"/>
      <c r="O8" s="71"/>
      <c r="P8" s="71"/>
      <c r="Q8" s="71"/>
      <c r="R8" s="71"/>
      <c r="S8" s="71"/>
      <c r="T8" s="71"/>
      <c r="U8" s="71"/>
      <c r="V8" s="71"/>
      <c r="W8" s="71"/>
      <c r="X8" s="71"/>
      <c r="Y8" s="71"/>
      <c r="Z8" s="71"/>
      <c r="AA8" s="71"/>
      <c r="AB8" s="71"/>
      <c r="AC8" s="71"/>
      <c r="AD8" s="71"/>
      <c r="AE8" s="71"/>
      <c r="AF8" s="90"/>
      <c r="AG8" s="131"/>
    </row>
    <row r="9" spans="1:34" s="94" customFormat="1" ht="15" customHeight="1" x14ac:dyDescent="0.3">
      <c r="A9" s="72">
        <v>9</v>
      </c>
      <c r="B9" s="116"/>
      <c r="C9" s="71"/>
      <c r="D9" s="71"/>
      <c r="E9" s="71"/>
      <c r="F9" s="71"/>
      <c r="G9" s="71"/>
      <c r="H9" s="71"/>
      <c r="I9" s="345"/>
      <c r="J9" s="345"/>
      <c r="K9" s="345"/>
      <c r="L9" s="345"/>
      <c r="M9" s="345"/>
      <c r="N9" s="71"/>
      <c r="O9" s="71"/>
      <c r="P9" s="71"/>
      <c r="Q9" s="71"/>
      <c r="R9" s="71"/>
      <c r="S9" s="71"/>
      <c r="T9" s="71"/>
      <c r="U9" s="71"/>
      <c r="V9" s="71"/>
      <c r="W9" s="73"/>
      <c r="X9" s="71"/>
      <c r="Y9" s="71"/>
      <c r="Z9" s="71"/>
      <c r="AA9" s="71"/>
      <c r="AB9" s="71"/>
      <c r="AC9" s="71"/>
      <c r="AD9" s="71"/>
      <c r="AE9" s="71"/>
      <c r="AF9" s="90"/>
      <c r="AG9" s="131"/>
    </row>
    <row r="10" spans="1:34" s="94" customFormat="1" ht="15" customHeight="1" x14ac:dyDescent="0.3">
      <c r="A10" s="72">
        <v>10</v>
      </c>
      <c r="B10" s="86"/>
      <c r="C10" s="87"/>
      <c r="D10" s="89"/>
      <c r="E10" s="89"/>
      <c r="F10" s="89"/>
      <c r="G10" s="89"/>
      <c r="H10" s="89"/>
      <c r="I10" s="559"/>
      <c r="J10" s="559"/>
      <c r="K10" s="559"/>
      <c r="L10" s="559"/>
      <c r="M10" s="559"/>
      <c r="N10" s="38"/>
      <c r="O10" s="38"/>
      <c r="P10" s="71"/>
      <c r="Q10" s="73" t="s">
        <v>671</v>
      </c>
      <c r="R10" s="71"/>
      <c r="S10" s="71"/>
      <c r="T10" s="71"/>
      <c r="U10" s="71"/>
      <c r="V10" s="71"/>
      <c r="W10" s="71"/>
      <c r="X10" s="38"/>
      <c r="Y10" s="71"/>
      <c r="Z10" s="71"/>
      <c r="AA10" s="71"/>
      <c r="AB10" s="613"/>
      <c r="AC10" s="687" t="s">
        <v>672</v>
      </c>
      <c r="AD10" s="71"/>
      <c r="AE10" s="71"/>
      <c r="AF10" s="90"/>
      <c r="AG10" s="131"/>
    </row>
    <row r="11" spans="1:34" s="94" customFormat="1" ht="57.75" customHeight="1" x14ac:dyDescent="0.3">
      <c r="A11" s="72">
        <v>11</v>
      </c>
      <c r="B11" s="86"/>
      <c r="C11" s="87"/>
      <c r="D11" s="89"/>
      <c r="E11" s="89"/>
      <c r="F11" s="89"/>
      <c r="G11" s="89"/>
      <c r="H11" s="89"/>
      <c r="I11" s="559"/>
      <c r="J11" s="559"/>
      <c r="K11" s="559"/>
      <c r="L11" s="559"/>
      <c r="M11" s="559"/>
      <c r="N11" s="38"/>
      <c r="O11" s="38"/>
      <c r="P11" s="499" t="s">
        <v>673</v>
      </c>
      <c r="Q11" s="682" t="s">
        <v>503</v>
      </c>
      <c r="R11" s="683"/>
      <c r="S11" s="93"/>
      <c r="T11" s="682" t="s">
        <v>503</v>
      </c>
      <c r="U11" s="683"/>
      <c r="V11" s="93"/>
      <c r="W11" s="682" t="s">
        <v>503</v>
      </c>
      <c r="X11" s="683"/>
      <c r="Y11" s="34"/>
      <c r="Z11" s="682" t="s">
        <v>503</v>
      </c>
      <c r="AA11" s="683"/>
      <c r="AB11" s="613"/>
      <c r="AC11" s="687"/>
      <c r="AD11" s="71"/>
      <c r="AE11" s="71"/>
      <c r="AF11" s="90"/>
      <c r="AG11" s="131"/>
    </row>
    <row r="12" spans="1:34" s="94" customFormat="1" ht="57.75" customHeight="1" x14ac:dyDescent="0.3">
      <c r="A12" s="72">
        <v>12</v>
      </c>
      <c r="B12" s="86"/>
      <c r="C12" s="87"/>
      <c r="D12" s="89"/>
      <c r="E12" s="89"/>
      <c r="F12" s="89"/>
      <c r="G12" s="89"/>
      <c r="H12" s="89"/>
      <c r="I12" s="559"/>
      <c r="J12" s="559"/>
      <c r="K12" s="559"/>
      <c r="L12" s="559"/>
      <c r="M12" s="559"/>
      <c r="N12" s="38"/>
      <c r="O12" s="38"/>
      <c r="P12" s="499" t="s">
        <v>674</v>
      </c>
      <c r="Q12" s="688"/>
      <c r="R12" s="689"/>
      <c r="S12" s="93"/>
      <c r="T12" s="688"/>
      <c r="U12" s="689"/>
      <c r="V12" s="64"/>
      <c r="W12" s="688"/>
      <c r="X12" s="689"/>
      <c r="Y12" s="34"/>
      <c r="Z12" s="688"/>
      <c r="AA12" s="689"/>
      <c r="AB12" s="613"/>
      <c r="AC12" s="687"/>
      <c r="AD12" s="71"/>
      <c r="AE12" s="71"/>
      <c r="AF12" s="90"/>
      <c r="AG12" s="131"/>
    </row>
    <row r="13" spans="1:34" s="94" customFormat="1" ht="53.25" customHeight="1" x14ac:dyDescent="0.3">
      <c r="A13" s="72">
        <v>13</v>
      </c>
      <c r="B13" s="116"/>
      <c r="C13" s="71"/>
      <c r="D13" s="89" t="s">
        <v>675</v>
      </c>
      <c r="E13" s="488" t="s">
        <v>676</v>
      </c>
      <c r="F13" s="89" t="s">
        <v>677</v>
      </c>
      <c r="G13" s="89" t="s">
        <v>678</v>
      </c>
      <c r="H13" s="89" t="s">
        <v>679</v>
      </c>
      <c r="I13" s="345"/>
      <c r="J13" s="345"/>
      <c r="K13" s="345"/>
      <c r="L13" s="345"/>
      <c r="M13" s="345"/>
      <c r="N13" s="71"/>
      <c r="O13" s="71"/>
      <c r="P13" s="71"/>
      <c r="Q13" s="500" t="s">
        <v>680</v>
      </c>
      <c r="R13" s="500" t="s">
        <v>681</v>
      </c>
      <c r="S13" s="501"/>
      <c r="T13" s="500" t="s">
        <v>680</v>
      </c>
      <c r="U13" s="500" t="s">
        <v>681</v>
      </c>
      <c r="V13" s="501"/>
      <c r="W13" s="500" t="s">
        <v>680</v>
      </c>
      <c r="X13" s="500" t="s">
        <v>681</v>
      </c>
      <c r="Y13" s="493"/>
      <c r="Z13" s="500" t="s">
        <v>680</v>
      </c>
      <c r="AA13" s="500" t="s">
        <v>681</v>
      </c>
      <c r="AB13" s="613"/>
      <c r="AC13" s="687"/>
      <c r="AD13" s="71"/>
      <c r="AE13" s="71"/>
      <c r="AF13" s="90"/>
      <c r="AG13" s="131"/>
    </row>
    <row r="14" spans="1:34" s="94" customFormat="1" ht="31.2" customHeight="1" x14ac:dyDescent="0.3">
      <c r="A14" s="72">
        <v>14</v>
      </c>
      <c r="B14" s="116"/>
      <c r="C14" s="71"/>
      <c r="D14" s="71"/>
      <c r="E14" s="71"/>
      <c r="F14" s="71"/>
      <c r="G14" s="71"/>
      <c r="H14" s="438"/>
      <c r="I14" s="345"/>
      <c r="J14" s="345"/>
      <c r="K14" s="345"/>
      <c r="L14" s="345"/>
      <c r="M14" s="345"/>
      <c r="N14" s="71"/>
      <c r="O14" s="71"/>
      <c r="P14" s="71"/>
      <c r="Q14" s="71"/>
      <c r="R14" s="71"/>
      <c r="S14" s="64"/>
      <c r="T14" s="71"/>
      <c r="U14" s="71"/>
      <c r="V14" s="64"/>
      <c r="W14" s="71"/>
      <c r="X14" s="71"/>
      <c r="Y14" s="34"/>
      <c r="Z14" s="71"/>
      <c r="AA14" s="71"/>
      <c r="AB14" s="613"/>
      <c r="AC14" s="687"/>
      <c r="AD14" s="71"/>
      <c r="AE14" s="71"/>
      <c r="AF14" s="90"/>
      <c r="AG14" s="131"/>
    </row>
    <row r="15" spans="1:34" s="94" customFormat="1" ht="15" customHeight="1" x14ac:dyDescent="0.3">
      <c r="A15" s="72">
        <v>15</v>
      </c>
      <c r="B15" s="71"/>
      <c r="C15" s="87"/>
      <c r="D15" s="265"/>
      <c r="E15" s="527" t="s">
        <v>503</v>
      </c>
      <c r="F15" s="205" t="s">
        <v>503</v>
      </c>
      <c r="G15" s="528"/>
      <c r="H15" s="528"/>
      <c r="I15" s="345"/>
      <c r="J15" s="345"/>
      <c r="K15" s="345"/>
      <c r="L15" s="345"/>
      <c r="M15" s="345"/>
      <c r="N15" s="71"/>
      <c r="O15" s="71"/>
      <c r="P15" s="71"/>
      <c r="Q15" s="528"/>
      <c r="R15" s="528"/>
      <c r="S15" s="93"/>
      <c r="T15" s="528"/>
      <c r="U15" s="528"/>
      <c r="V15" s="93"/>
      <c r="W15" s="528"/>
      <c r="X15" s="528"/>
      <c r="Y15" s="34"/>
      <c r="Z15" s="528"/>
      <c r="AA15" s="528"/>
      <c r="AB15" s="64"/>
      <c r="AC15" s="71"/>
      <c r="AD15" s="71"/>
      <c r="AE15" s="71"/>
      <c r="AF15" s="90"/>
      <c r="AG15" s="131"/>
    </row>
    <row r="16" spans="1:34" s="94" customFormat="1" ht="15" customHeight="1" x14ac:dyDescent="0.3">
      <c r="A16" s="72">
        <v>16</v>
      </c>
      <c r="B16" s="71"/>
      <c r="C16" s="87"/>
      <c r="D16" s="265"/>
      <c r="E16" s="527" t="s">
        <v>503</v>
      </c>
      <c r="F16" s="205" t="s">
        <v>503</v>
      </c>
      <c r="G16" s="528"/>
      <c r="H16" s="528"/>
      <c r="I16" s="345"/>
      <c r="J16" s="345"/>
      <c r="K16" s="345"/>
      <c r="L16" s="345"/>
      <c r="M16" s="345"/>
      <c r="N16" s="71"/>
      <c r="O16" s="71"/>
      <c r="P16" s="71"/>
      <c r="Q16" s="528"/>
      <c r="R16" s="528"/>
      <c r="S16" s="64"/>
      <c r="T16" s="528"/>
      <c r="U16" s="528"/>
      <c r="V16" s="64"/>
      <c r="W16" s="528"/>
      <c r="X16" s="528"/>
      <c r="Y16" s="34"/>
      <c r="Z16" s="528"/>
      <c r="AA16" s="528"/>
      <c r="AB16" s="64"/>
      <c r="AC16" s="71"/>
      <c r="AD16" s="71"/>
      <c r="AE16" s="71"/>
      <c r="AF16" s="90"/>
      <c r="AG16" s="131"/>
    </row>
    <row r="17" spans="1:33" s="94" customFormat="1" ht="15" customHeight="1" x14ac:dyDescent="0.3">
      <c r="A17" s="72">
        <v>17</v>
      </c>
      <c r="B17" s="71"/>
      <c r="C17" s="87"/>
      <c r="D17" s="265"/>
      <c r="E17" s="527" t="s">
        <v>503</v>
      </c>
      <c r="F17" s="205" t="s">
        <v>503</v>
      </c>
      <c r="G17" s="528"/>
      <c r="H17" s="528"/>
      <c r="I17" s="345"/>
      <c r="J17" s="345"/>
      <c r="K17" s="345"/>
      <c r="L17" s="345"/>
      <c r="M17" s="345"/>
      <c r="N17" s="71"/>
      <c r="O17" s="71"/>
      <c r="P17" s="71"/>
      <c r="Q17" s="528"/>
      <c r="R17" s="528"/>
      <c r="S17" s="93"/>
      <c r="T17" s="528"/>
      <c r="U17" s="528"/>
      <c r="V17" s="93"/>
      <c r="W17" s="528"/>
      <c r="X17" s="528"/>
      <c r="Y17" s="34"/>
      <c r="Z17" s="528"/>
      <c r="AA17" s="528"/>
      <c r="AB17" s="64"/>
      <c r="AC17" s="71"/>
      <c r="AD17" s="71"/>
      <c r="AE17" s="71"/>
      <c r="AF17" s="90"/>
      <c r="AG17" s="131"/>
    </row>
    <row r="18" spans="1:33" s="94" customFormat="1" ht="15" customHeight="1" x14ac:dyDescent="0.3">
      <c r="A18" s="72">
        <v>18</v>
      </c>
      <c r="B18" s="71"/>
      <c r="C18" s="87"/>
      <c r="D18" s="265"/>
      <c r="E18" s="527" t="s">
        <v>503</v>
      </c>
      <c r="F18" s="205" t="s">
        <v>503</v>
      </c>
      <c r="G18" s="528"/>
      <c r="H18" s="528"/>
      <c r="I18" s="345"/>
      <c r="J18" s="345"/>
      <c r="K18" s="345"/>
      <c r="L18" s="345"/>
      <c r="M18" s="345"/>
      <c r="N18" s="71"/>
      <c r="O18" s="71"/>
      <c r="P18" s="71"/>
      <c r="Q18" s="528"/>
      <c r="R18" s="528"/>
      <c r="S18" s="64"/>
      <c r="T18" s="528"/>
      <c r="U18" s="528"/>
      <c r="V18" s="64"/>
      <c r="W18" s="528"/>
      <c r="X18" s="528"/>
      <c r="Y18" s="34"/>
      <c r="Z18" s="528"/>
      <c r="AA18" s="528"/>
      <c r="AB18" s="64"/>
      <c r="AC18" s="71"/>
      <c r="AD18" s="71"/>
      <c r="AE18" s="71"/>
      <c r="AF18" s="90"/>
      <c r="AG18" s="131"/>
    </row>
    <row r="19" spans="1:33" s="94" customFormat="1" ht="15" customHeight="1" x14ac:dyDescent="0.3">
      <c r="A19" s="72">
        <v>19</v>
      </c>
      <c r="B19" s="71"/>
      <c r="C19" s="87"/>
      <c r="D19" s="265"/>
      <c r="E19" s="527" t="s">
        <v>503</v>
      </c>
      <c r="F19" s="205" t="s">
        <v>503</v>
      </c>
      <c r="G19" s="528"/>
      <c r="H19" s="528"/>
      <c r="I19" s="345"/>
      <c r="J19" s="345"/>
      <c r="K19" s="345"/>
      <c r="L19" s="345"/>
      <c r="M19" s="345"/>
      <c r="N19" s="71"/>
      <c r="O19" s="71"/>
      <c r="P19" s="71"/>
      <c r="Q19" s="528"/>
      <c r="R19" s="528"/>
      <c r="S19" s="93"/>
      <c r="T19" s="528"/>
      <c r="U19" s="528"/>
      <c r="V19" s="93"/>
      <c r="W19" s="528"/>
      <c r="X19" s="528"/>
      <c r="Y19" s="34"/>
      <c r="Z19" s="528"/>
      <c r="AA19" s="528"/>
      <c r="AB19" s="64"/>
      <c r="AC19" s="71"/>
      <c r="AD19" s="71"/>
      <c r="AE19" s="71"/>
      <c r="AF19" s="90"/>
      <c r="AG19" s="131"/>
    </row>
    <row r="20" spans="1:33" s="94" customFormat="1" ht="15" customHeight="1" x14ac:dyDescent="0.3">
      <c r="A20" s="72">
        <v>20</v>
      </c>
      <c r="B20" s="71"/>
      <c r="C20" s="87"/>
      <c r="D20" s="265"/>
      <c r="E20" s="527" t="s">
        <v>503</v>
      </c>
      <c r="F20" s="205" t="s">
        <v>503</v>
      </c>
      <c r="G20" s="528"/>
      <c r="H20" s="528"/>
      <c r="I20" s="345"/>
      <c r="J20" s="345"/>
      <c r="K20" s="345"/>
      <c r="L20" s="345"/>
      <c r="M20" s="345"/>
      <c r="N20" s="71"/>
      <c r="O20" s="71"/>
      <c r="P20" s="71"/>
      <c r="Q20" s="528"/>
      <c r="R20" s="528"/>
      <c r="S20" s="64"/>
      <c r="T20" s="528"/>
      <c r="U20" s="528"/>
      <c r="V20" s="64"/>
      <c r="W20" s="528"/>
      <c r="X20" s="528"/>
      <c r="Y20" s="34"/>
      <c r="Z20" s="528"/>
      <c r="AA20" s="528"/>
      <c r="AB20" s="64"/>
      <c r="AC20" s="71"/>
      <c r="AD20" s="71"/>
      <c r="AE20" s="71"/>
      <c r="AF20" s="90"/>
      <c r="AG20" s="131"/>
    </row>
    <row r="21" spans="1:33" s="94" customFormat="1" ht="15" customHeight="1" x14ac:dyDescent="0.3">
      <c r="A21" s="72">
        <v>21</v>
      </c>
      <c r="B21" s="71"/>
      <c r="C21" s="87"/>
      <c r="D21" s="265"/>
      <c r="E21" s="527" t="s">
        <v>503</v>
      </c>
      <c r="F21" s="205" t="s">
        <v>503</v>
      </c>
      <c r="G21" s="528"/>
      <c r="H21" s="528"/>
      <c r="I21" s="345"/>
      <c r="J21" s="345"/>
      <c r="K21" s="345"/>
      <c r="L21" s="345"/>
      <c r="M21" s="345"/>
      <c r="N21" s="71"/>
      <c r="O21" s="71"/>
      <c r="P21" s="71"/>
      <c r="Q21" s="528"/>
      <c r="R21" s="528"/>
      <c r="S21" s="93"/>
      <c r="T21" s="528"/>
      <c r="U21" s="528"/>
      <c r="V21" s="93"/>
      <c r="W21" s="528"/>
      <c r="X21" s="528"/>
      <c r="Y21" s="34"/>
      <c r="Z21" s="528"/>
      <c r="AA21" s="528"/>
      <c r="AB21" s="64"/>
      <c r="AC21" s="71"/>
      <c r="AD21" s="71"/>
      <c r="AE21" s="71"/>
      <c r="AF21" s="90"/>
      <c r="AG21" s="131"/>
    </row>
    <row r="22" spans="1:33" s="94" customFormat="1" ht="15" customHeight="1" x14ac:dyDescent="0.3">
      <c r="A22" s="72">
        <v>22</v>
      </c>
      <c r="B22" s="71"/>
      <c r="C22" s="87"/>
      <c r="D22" s="265"/>
      <c r="E22" s="527" t="s">
        <v>503</v>
      </c>
      <c r="F22" s="205" t="s">
        <v>503</v>
      </c>
      <c r="G22" s="528"/>
      <c r="H22" s="528"/>
      <c r="I22" s="345"/>
      <c r="J22" s="345"/>
      <c r="K22" s="345"/>
      <c r="L22" s="345"/>
      <c r="M22" s="345"/>
      <c r="N22" s="71"/>
      <c r="O22" s="71"/>
      <c r="P22" s="71"/>
      <c r="Q22" s="528"/>
      <c r="R22" s="528"/>
      <c r="S22" s="64"/>
      <c r="T22" s="528"/>
      <c r="U22" s="528"/>
      <c r="V22" s="64"/>
      <c r="W22" s="528"/>
      <c r="X22" s="528"/>
      <c r="Y22" s="34"/>
      <c r="Z22" s="528"/>
      <c r="AA22" s="528"/>
      <c r="AB22" s="64"/>
      <c r="AC22" s="71"/>
      <c r="AD22" s="71"/>
      <c r="AE22" s="71"/>
      <c r="AF22" s="90"/>
      <c r="AG22" s="131"/>
    </row>
    <row r="23" spans="1:33" s="94" customFormat="1" ht="15" customHeight="1" x14ac:dyDescent="0.3">
      <c r="A23" s="72">
        <v>23</v>
      </c>
      <c r="B23" s="71"/>
      <c r="C23" s="87"/>
      <c r="D23" s="265"/>
      <c r="E23" s="527" t="s">
        <v>503</v>
      </c>
      <c r="F23" s="205" t="s">
        <v>503</v>
      </c>
      <c r="G23" s="528"/>
      <c r="H23" s="528"/>
      <c r="I23" s="345"/>
      <c r="J23" s="345"/>
      <c r="K23" s="345"/>
      <c r="L23" s="345"/>
      <c r="M23" s="345"/>
      <c r="N23" s="71"/>
      <c r="O23" s="71"/>
      <c r="P23" s="71"/>
      <c r="Q23" s="528"/>
      <c r="R23" s="528"/>
      <c r="S23" s="93"/>
      <c r="T23" s="528"/>
      <c r="U23" s="528"/>
      <c r="V23" s="93"/>
      <c r="W23" s="528"/>
      <c r="X23" s="528"/>
      <c r="Y23" s="34"/>
      <c r="Z23" s="528"/>
      <c r="AA23" s="528"/>
      <c r="AB23" s="64"/>
      <c r="AC23" s="71"/>
      <c r="AD23" s="71"/>
      <c r="AE23" s="71"/>
      <c r="AF23" s="90"/>
      <c r="AG23" s="131"/>
    </row>
    <row r="24" spans="1:33" s="94" customFormat="1" ht="15" customHeight="1" x14ac:dyDescent="0.3">
      <c r="A24" s="72">
        <v>24</v>
      </c>
      <c r="B24" s="71"/>
      <c r="C24" s="87"/>
      <c r="D24" s="265"/>
      <c r="E24" s="527" t="s">
        <v>503</v>
      </c>
      <c r="F24" s="205" t="s">
        <v>503</v>
      </c>
      <c r="G24" s="528"/>
      <c r="H24" s="528"/>
      <c r="I24" s="345"/>
      <c r="J24" s="345"/>
      <c r="K24" s="345"/>
      <c r="L24" s="345"/>
      <c r="M24" s="345"/>
      <c r="N24" s="71"/>
      <c r="O24" s="71"/>
      <c r="P24" s="71"/>
      <c r="Q24" s="528"/>
      <c r="R24" s="528"/>
      <c r="S24" s="64"/>
      <c r="T24" s="528"/>
      <c r="U24" s="528"/>
      <c r="V24" s="64"/>
      <c r="W24" s="528"/>
      <c r="X24" s="528"/>
      <c r="Y24" s="34"/>
      <c r="Z24" s="528"/>
      <c r="AA24" s="528"/>
      <c r="AB24" s="64"/>
      <c r="AC24" s="71"/>
      <c r="AD24" s="71"/>
      <c r="AE24" s="71"/>
      <c r="AF24" s="90"/>
      <c r="AG24" s="131"/>
    </row>
    <row r="25" spans="1:33" s="94" customFormat="1" ht="15" customHeight="1" x14ac:dyDescent="0.3">
      <c r="A25" s="72">
        <v>25</v>
      </c>
      <c r="B25" s="71"/>
      <c r="C25" s="87"/>
      <c r="D25" s="117" t="s">
        <v>682</v>
      </c>
      <c r="E25" s="117"/>
      <c r="F25" s="117"/>
      <c r="G25" s="86"/>
      <c r="H25" s="441"/>
      <c r="I25" s="345"/>
      <c r="J25" s="345"/>
      <c r="K25" s="345"/>
      <c r="L25" s="345"/>
      <c r="M25" s="345"/>
      <c r="N25" s="71"/>
      <c r="O25" s="71"/>
      <c r="P25" s="71"/>
      <c r="Q25" s="71"/>
      <c r="R25" s="71"/>
      <c r="S25" s="93"/>
      <c r="T25" s="71"/>
      <c r="U25" s="71"/>
      <c r="V25" s="93"/>
      <c r="W25" s="71"/>
      <c r="X25" s="71"/>
      <c r="Y25" s="34"/>
      <c r="Z25" s="71"/>
      <c r="AA25" s="71"/>
      <c r="AB25" s="64"/>
      <c r="AC25" s="71"/>
      <c r="AD25" s="71"/>
      <c r="AE25" s="71"/>
      <c r="AF25" s="90"/>
      <c r="AG25" s="131"/>
    </row>
    <row r="26" spans="1:33" s="94" customFormat="1" ht="15" customHeight="1" x14ac:dyDescent="0.3">
      <c r="A26" s="72">
        <v>26</v>
      </c>
      <c r="B26" s="71"/>
      <c r="C26" s="87"/>
      <c r="D26" s="118"/>
      <c r="E26" s="118"/>
      <c r="F26" s="118" t="s">
        <v>683</v>
      </c>
      <c r="G26" s="203">
        <f>SUMIF($F$15:$F$24,"Standard",G$15:G$24)</f>
        <v>0</v>
      </c>
      <c r="H26" s="203">
        <f>SUMIF(F15:F24,"Standard",H15:H24)</f>
        <v>0</v>
      </c>
      <c r="I26" s="345"/>
      <c r="J26" s="345"/>
      <c r="K26" s="345"/>
      <c r="L26" s="345"/>
      <c r="M26" s="345"/>
      <c r="N26" s="71"/>
      <c r="O26" s="71"/>
      <c r="P26" s="71"/>
      <c r="Q26" s="203">
        <f>SUMIF($F$15:$F$24,"Standard",Q$15:Q$24)</f>
        <v>0</v>
      </c>
      <c r="R26" s="203">
        <f>SUMIF($F$15:$F$24,"Standard",R$15:R$24)</f>
        <v>0</v>
      </c>
      <c r="S26" s="64"/>
      <c r="T26" s="203">
        <f>SUMIF($F$15:$F$24,"Standard",T$15:T$24)</f>
        <v>0</v>
      </c>
      <c r="U26" s="203">
        <f>SUMIF($F$15:$F$24,"Standard",U$15:U$24)</f>
        <v>0</v>
      </c>
      <c r="V26" s="64"/>
      <c r="W26" s="203">
        <f>SUMIF($F$15:$F$24,"Standard",W$15:W$24)</f>
        <v>0</v>
      </c>
      <c r="X26" s="203">
        <f>SUMIF($F$15:$F$24,"Standard",X$15:X$24)</f>
        <v>0</v>
      </c>
      <c r="Y26" s="34"/>
      <c r="Z26" s="203">
        <f>SUMIF($F$15:$F$24,"Standard",Z$15:Z$24)</f>
        <v>0</v>
      </c>
      <c r="AA26" s="203">
        <f>SUMIF($F$15:$F$24,"Standard",AA$15:AA$24)</f>
        <v>0</v>
      </c>
      <c r="AB26" s="64"/>
      <c r="AC26" s="71"/>
      <c r="AD26" s="71"/>
      <c r="AE26" s="71"/>
      <c r="AF26" s="90"/>
      <c r="AG26" s="131"/>
    </row>
    <row r="27" spans="1:33" s="94" customFormat="1" ht="15" customHeight="1" thickBot="1" x14ac:dyDescent="0.35">
      <c r="A27" s="72">
        <v>27</v>
      </c>
      <c r="B27" s="71"/>
      <c r="C27" s="87"/>
      <c r="D27" s="118"/>
      <c r="E27" s="118"/>
      <c r="F27" s="118" t="s">
        <v>684</v>
      </c>
      <c r="G27" s="203">
        <f>SUMIF($F$15:$F$24,"Non-standard",G$15:G$24)</f>
        <v>0</v>
      </c>
      <c r="H27" s="203">
        <f>SUMIF($F$15:$F$24,"Non-standard",H15:H24)</f>
        <v>0</v>
      </c>
      <c r="I27" s="345"/>
      <c r="J27" s="345"/>
      <c r="K27" s="345"/>
      <c r="L27" s="345"/>
      <c r="M27" s="345"/>
      <c r="N27" s="71"/>
      <c r="O27" s="71"/>
      <c r="P27" s="71"/>
      <c r="Q27" s="203">
        <f>SUMIF($F$15:$F$24,"Non-standard",Q$15:Q$24)</f>
        <v>0</v>
      </c>
      <c r="R27" s="203">
        <f>SUMIF($F$15:$F$24,"Non-standard",R$15:R$24)</f>
        <v>0</v>
      </c>
      <c r="S27" s="93"/>
      <c r="T27" s="203">
        <f>SUMIF($F$15:$F$24,"Non-standard",T$15:T$24)</f>
        <v>0</v>
      </c>
      <c r="U27" s="203">
        <f>SUMIF($F$15:$F$24,"Non-standard",U$15:U$24)</f>
        <v>0</v>
      </c>
      <c r="V27" s="93"/>
      <c r="W27" s="203">
        <f>SUMIF($F$15:$F$24,"Non-standard",W$15:W$24)</f>
        <v>0</v>
      </c>
      <c r="X27" s="203">
        <f>SUMIF($F$15:$F$24,"Non-standard",X$15:X$24)</f>
        <v>0</v>
      </c>
      <c r="Y27" s="34"/>
      <c r="Z27" s="203">
        <f>SUMIF($F$15:$F$24,"Non-standard",Z$15:Z$24)</f>
        <v>0</v>
      </c>
      <c r="AA27" s="203">
        <f>SUMIF($F$15:$F$24,"Non-standard",AA$15:AA$24)</f>
        <v>0</v>
      </c>
      <c r="AB27" s="64"/>
      <c r="AC27" s="71"/>
      <c r="AD27" s="71"/>
      <c r="AE27" s="71"/>
      <c r="AF27" s="90"/>
      <c r="AG27" s="131"/>
    </row>
    <row r="28" spans="1:33" s="94" customFormat="1" ht="15" customHeight="1" thickBot="1" x14ac:dyDescent="0.35">
      <c r="A28" s="72">
        <v>28</v>
      </c>
      <c r="B28" s="71"/>
      <c r="C28" s="87"/>
      <c r="D28" s="118"/>
      <c r="E28" s="118"/>
      <c r="F28" s="118" t="s">
        <v>685</v>
      </c>
      <c r="G28" s="268">
        <f>SUM(G26:G27)</f>
        <v>0</v>
      </c>
      <c r="H28" s="268">
        <f>SUM(H26:H27)</f>
        <v>0</v>
      </c>
      <c r="I28" s="345"/>
      <c r="J28" s="345"/>
      <c r="K28" s="345"/>
      <c r="L28" s="345"/>
      <c r="M28" s="345"/>
      <c r="N28" s="71"/>
      <c r="O28" s="71"/>
      <c r="P28" s="71"/>
      <c r="Q28" s="268">
        <f>SUM(Q26:Q27)</f>
        <v>0</v>
      </c>
      <c r="R28" s="268">
        <f t="shared" ref="R28:Z28" si="0">SUM(R26:R27)</f>
        <v>0</v>
      </c>
      <c r="S28" s="64"/>
      <c r="T28" s="268">
        <f>SUM(T26:T27)</f>
        <v>0</v>
      </c>
      <c r="U28" s="268">
        <f t="shared" si="0"/>
        <v>0</v>
      </c>
      <c r="V28" s="64"/>
      <c r="W28" s="268">
        <f t="shared" si="0"/>
        <v>0</v>
      </c>
      <c r="X28" s="268">
        <f t="shared" si="0"/>
        <v>0</v>
      </c>
      <c r="Y28" s="34"/>
      <c r="Z28" s="268">
        <f t="shared" si="0"/>
        <v>0</v>
      </c>
      <c r="AA28" s="268">
        <f>SUM(AA26:AA27)</f>
        <v>0</v>
      </c>
      <c r="AB28" s="64"/>
      <c r="AC28" s="71"/>
      <c r="AD28" s="71"/>
      <c r="AE28" s="71"/>
      <c r="AF28" s="90"/>
      <c r="AG28" s="127" t="s">
        <v>686</v>
      </c>
    </row>
    <row r="29" spans="1:33" s="94" customFormat="1" ht="17.25" customHeight="1" x14ac:dyDescent="0.3">
      <c r="A29" s="72">
        <v>29</v>
      </c>
      <c r="B29" s="93"/>
      <c r="C29" s="96"/>
      <c r="D29" s="97"/>
      <c r="E29" s="97"/>
      <c r="F29" s="97"/>
      <c r="G29" s="97"/>
      <c r="H29" s="34"/>
      <c r="I29" s="560"/>
      <c r="J29" s="560"/>
      <c r="K29" s="560"/>
      <c r="L29" s="560"/>
      <c r="M29" s="560"/>
      <c r="N29" s="93"/>
      <c r="O29" s="93"/>
      <c r="P29" s="93"/>
      <c r="Q29" s="93"/>
      <c r="R29" s="93"/>
      <c r="S29" s="93"/>
      <c r="T29" s="93"/>
      <c r="U29" s="93"/>
      <c r="V29" s="93"/>
      <c r="W29" s="34"/>
      <c r="X29" s="34"/>
      <c r="Y29" s="34"/>
      <c r="Z29" s="34"/>
      <c r="AA29" s="34"/>
      <c r="AB29" s="34"/>
      <c r="AC29" s="93"/>
      <c r="AD29" s="93"/>
      <c r="AE29" s="93"/>
      <c r="AF29" s="90"/>
      <c r="AG29" s="131"/>
    </row>
    <row r="30" spans="1:33" s="94" customFormat="1" ht="17.25" customHeight="1" x14ac:dyDescent="0.3">
      <c r="A30" s="72">
        <v>30</v>
      </c>
      <c r="B30" s="93"/>
      <c r="C30" s="96"/>
      <c r="D30" s="97"/>
      <c r="E30" s="97"/>
      <c r="F30" s="97"/>
      <c r="G30" s="97"/>
      <c r="H30" s="34"/>
      <c r="I30" s="560"/>
      <c r="J30" s="560"/>
      <c r="K30" s="560"/>
      <c r="L30" s="560"/>
      <c r="M30" s="560"/>
      <c r="N30" s="93"/>
      <c r="O30" s="93"/>
      <c r="P30" s="93"/>
      <c r="Q30" s="93"/>
      <c r="R30" s="93"/>
      <c r="S30" s="93"/>
      <c r="T30" s="93"/>
      <c r="U30" s="93"/>
      <c r="V30" s="93"/>
      <c r="W30" s="34"/>
      <c r="X30" s="34"/>
      <c r="Y30" s="34"/>
      <c r="Z30" s="34"/>
      <c r="AA30" s="34"/>
      <c r="AB30" s="34"/>
      <c r="AC30" s="93"/>
      <c r="AD30" s="93"/>
      <c r="AE30" s="93"/>
      <c r="AF30" s="90"/>
      <c r="AG30" s="131"/>
    </row>
    <row r="31" spans="1:33" s="94" customFormat="1" ht="27" customHeight="1" x14ac:dyDescent="0.35">
      <c r="A31" s="72">
        <v>31</v>
      </c>
      <c r="B31" s="71"/>
      <c r="C31" s="119" t="s">
        <v>687</v>
      </c>
      <c r="D31" s="87"/>
      <c r="E31" s="87"/>
      <c r="F31" s="87"/>
      <c r="G31" s="87"/>
      <c r="H31" s="87"/>
      <c r="I31" s="561"/>
      <c r="J31" s="561"/>
      <c r="K31" s="561"/>
      <c r="L31" s="561"/>
      <c r="M31" s="561"/>
      <c r="N31" s="64"/>
      <c r="O31" s="64"/>
      <c r="P31" s="64"/>
      <c r="Q31" s="64"/>
      <c r="R31" s="64"/>
      <c r="S31" s="64"/>
      <c r="T31" s="64"/>
      <c r="U31" s="64"/>
      <c r="V31" s="64"/>
      <c r="W31" s="64"/>
      <c r="X31" s="64"/>
      <c r="Y31" s="64"/>
      <c r="Z31" s="64"/>
      <c r="AA31" s="64"/>
      <c r="AB31" s="64"/>
      <c r="AC31" s="71"/>
      <c r="AD31" s="71"/>
      <c r="AE31" s="71"/>
      <c r="AF31" s="90"/>
      <c r="AG31" s="131"/>
    </row>
    <row r="32" spans="1:33" s="94" customFormat="1" ht="17.25" customHeight="1" x14ac:dyDescent="0.3">
      <c r="A32" s="72">
        <v>32</v>
      </c>
      <c r="B32" s="71"/>
      <c r="C32" s="87"/>
      <c r="D32" s="87"/>
      <c r="E32" s="87"/>
      <c r="F32" s="87"/>
      <c r="G32" s="87"/>
      <c r="H32" s="87"/>
      <c r="I32" s="64"/>
      <c r="J32" s="64"/>
      <c r="K32" s="64"/>
      <c r="L32" s="64"/>
      <c r="M32" s="561"/>
      <c r="N32" s="64"/>
      <c r="O32" s="64"/>
      <c r="P32" s="64"/>
      <c r="Q32" s="64"/>
      <c r="R32" s="64"/>
      <c r="S32" s="64"/>
      <c r="T32" s="64"/>
      <c r="U32" s="64"/>
      <c r="V32" s="64"/>
      <c r="W32" s="64"/>
      <c r="X32" s="64"/>
      <c r="Y32" s="64"/>
      <c r="Z32" s="64"/>
      <c r="AA32" s="64"/>
      <c r="AB32" s="64"/>
      <c r="AC32" s="71"/>
      <c r="AD32" s="71"/>
      <c r="AE32" s="71"/>
      <c r="AF32" s="90"/>
      <c r="AG32" s="131"/>
    </row>
    <row r="33" spans="1:33" s="94" customFormat="1" ht="12.75" customHeight="1" x14ac:dyDescent="0.3">
      <c r="A33" s="72">
        <v>33</v>
      </c>
      <c r="B33" s="71"/>
      <c r="C33" s="115"/>
      <c r="D33" s="89"/>
      <c r="E33" s="89"/>
      <c r="F33" s="89"/>
      <c r="G33" s="89"/>
      <c r="H33" s="89"/>
      <c r="I33" s="71"/>
      <c r="J33" s="64" t="s">
        <v>1049</v>
      </c>
      <c r="K33" s="71"/>
      <c r="L33" s="71"/>
      <c r="M33" s="561"/>
      <c r="N33" s="64"/>
      <c r="O33" s="71"/>
      <c r="P33" s="64"/>
      <c r="Q33" s="73" t="s">
        <v>688</v>
      </c>
      <c r="R33" s="64"/>
      <c r="S33" s="64"/>
      <c r="T33" s="64"/>
      <c r="U33" s="64"/>
      <c r="V33" s="64"/>
      <c r="W33" s="71"/>
      <c r="X33" s="71"/>
      <c r="Y33" s="71"/>
      <c r="Z33" s="71"/>
      <c r="AA33" s="71"/>
      <c r="AB33" s="71"/>
      <c r="AC33" s="696" t="s">
        <v>689</v>
      </c>
      <c r="AD33" s="546"/>
      <c r="AE33" s="546"/>
      <c r="AF33" s="90"/>
      <c r="AG33" s="131"/>
    </row>
    <row r="34" spans="1:33" s="94" customFormat="1" ht="52.5" customHeight="1" x14ac:dyDescent="0.3">
      <c r="A34" s="72">
        <v>34</v>
      </c>
      <c r="B34" s="71"/>
      <c r="C34" s="115"/>
      <c r="D34" s="89"/>
      <c r="E34" s="89"/>
      <c r="F34" s="89"/>
      <c r="G34" s="89"/>
      <c r="H34" s="89"/>
      <c r="I34" s="499" t="s">
        <v>673</v>
      </c>
      <c r="J34" s="690" t="s">
        <v>503</v>
      </c>
      <c r="K34" s="691"/>
      <c r="L34" s="692"/>
      <c r="M34" s="562"/>
      <c r="N34" s="546"/>
      <c r="O34" s="71"/>
      <c r="P34" s="499" t="s">
        <v>673</v>
      </c>
      <c r="Q34" s="682" t="s">
        <v>503</v>
      </c>
      <c r="R34" s="694"/>
      <c r="S34" s="683"/>
      <c r="T34" s="682" t="s">
        <v>503</v>
      </c>
      <c r="U34" s="694"/>
      <c r="V34" s="683"/>
      <c r="W34" s="682" t="s">
        <v>503</v>
      </c>
      <c r="X34" s="694"/>
      <c r="Y34" s="683"/>
      <c r="Z34" s="682" t="s">
        <v>503</v>
      </c>
      <c r="AA34" s="694"/>
      <c r="AB34" s="683"/>
      <c r="AC34" s="696"/>
      <c r="AD34" s="546"/>
      <c r="AE34" s="546"/>
      <c r="AF34" s="90"/>
      <c r="AG34" s="131"/>
    </row>
    <row r="35" spans="1:33" s="94" customFormat="1" ht="57.75" customHeight="1" x14ac:dyDescent="0.3">
      <c r="A35" s="72">
        <v>35</v>
      </c>
      <c r="B35" s="71"/>
      <c r="C35" s="115"/>
      <c r="D35" s="89"/>
      <c r="E35" s="89"/>
      <c r="F35" s="89"/>
      <c r="G35" s="89"/>
      <c r="H35" s="89"/>
      <c r="I35" s="499" t="s">
        <v>674</v>
      </c>
      <c r="J35" s="693"/>
      <c r="K35" s="693"/>
      <c r="L35" s="693"/>
      <c r="M35" s="562"/>
      <c r="N35" s="546"/>
      <c r="O35" s="71"/>
      <c r="P35" s="499" t="s">
        <v>674</v>
      </c>
      <c r="Q35" s="695"/>
      <c r="R35" s="695"/>
      <c r="S35" s="695"/>
      <c r="T35" s="695"/>
      <c r="U35" s="695"/>
      <c r="V35" s="695"/>
      <c r="W35" s="695"/>
      <c r="X35" s="695"/>
      <c r="Y35" s="695"/>
      <c r="Z35" s="697"/>
      <c r="AA35" s="698"/>
      <c r="AB35" s="699"/>
      <c r="AC35" s="696"/>
      <c r="AD35" s="546"/>
      <c r="AE35" s="546"/>
      <c r="AF35" s="90"/>
      <c r="AG35" s="131"/>
    </row>
    <row r="36" spans="1:33" s="94" customFormat="1" ht="65.25" customHeight="1" x14ac:dyDescent="0.3">
      <c r="A36" s="72">
        <v>36</v>
      </c>
      <c r="B36" s="86"/>
      <c r="C36" s="115"/>
      <c r="D36" s="89" t="s">
        <v>675</v>
      </c>
      <c r="E36" s="482" t="s">
        <v>676</v>
      </c>
      <c r="F36" s="89" t="s">
        <v>677</v>
      </c>
      <c r="G36" s="89" t="s">
        <v>690</v>
      </c>
      <c r="H36" s="71"/>
      <c r="I36" s="551"/>
      <c r="J36" s="500" t="s">
        <v>693</v>
      </c>
      <c r="K36" s="500" t="s">
        <v>694</v>
      </c>
      <c r="L36" s="500" t="s">
        <v>695</v>
      </c>
      <c r="M36" s="562"/>
      <c r="N36" s="439" t="s">
        <v>691</v>
      </c>
      <c r="O36" s="551" t="s">
        <v>692</v>
      </c>
      <c r="P36" s="592"/>
      <c r="Q36" s="500" t="s">
        <v>693</v>
      </c>
      <c r="R36" s="500" t="s">
        <v>694</v>
      </c>
      <c r="S36" s="500" t="s">
        <v>695</v>
      </c>
      <c r="T36" s="500" t="s">
        <v>693</v>
      </c>
      <c r="U36" s="500" t="s">
        <v>694</v>
      </c>
      <c r="V36" s="500" t="s">
        <v>695</v>
      </c>
      <c r="W36" s="500" t="s">
        <v>693</v>
      </c>
      <c r="X36" s="500" t="s">
        <v>694</v>
      </c>
      <c r="Y36" s="500" t="s">
        <v>695</v>
      </c>
      <c r="Z36" s="500" t="s">
        <v>693</v>
      </c>
      <c r="AA36" s="500" t="s">
        <v>694</v>
      </c>
      <c r="AB36" s="500" t="s">
        <v>695</v>
      </c>
      <c r="AC36" s="696"/>
      <c r="AD36" s="546"/>
      <c r="AE36" s="546"/>
      <c r="AF36" s="90"/>
      <c r="AG36" s="131"/>
    </row>
    <row r="37" spans="1:33" s="94" customFormat="1" ht="15" customHeight="1" x14ac:dyDescent="0.3">
      <c r="A37" s="72">
        <v>37</v>
      </c>
      <c r="B37" s="86"/>
      <c r="C37" s="87"/>
      <c r="D37" s="89"/>
      <c r="E37" s="89"/>
      <c r="F37" s="89"/>
      <c r="G37" s="89"/>
      <c r="H37" s="71"/>
      <c r="I37" s="439"/>
      <c r="J37" s="89"/>
      <c r="K37" s="89"/>
      <c r="L37" s="89"/>
      <c r="M37" s="562"/>
      <c r="N37" s="439"/>
      <c r="O37" s="439"/>
      <c r="P37" s="89"/>
      <c r="Q37" s="89"/>
      <c r="R37" s="89"/>
      <c r="S37" s="89"/>
      <c r="T37" s="89"/>
      <c r="U37" s="89"/>
      <c r="V37" s="89"/>
      <c r="W37" s="89"/>
      <c r="X37" s="89"/>
      <c r="Y37" s="89"/>
      <c r="Z37" s="439"/>
      <c r="AA37" s="439"/>
      <c r="AB37" s="439"/>
      <c r="AC37" s="696"/>
      <c r="AD37" s="546"/>
      <c r="AE37" s="546"/>
      <c r="AF37" s="90"/>
      <c r="AG37" s="131"/>
    </row>
    <row r="38" spans="1:33" s="94" customFormat="1" ht="15" customHeight="1" x14ac:dyDescent="0.3">
      <c r="A38" s="72">
        <v>38</v>
      </c>
      <c r="B38" s="71"/>
      <c r="C38" s="87"/>
      <c r="D38" s="265"/>
      <c r="E38" s="529" t="s">
        <v>503</v>
      </c>
      <c r="F38" s="255" t="s">
        <v>503</v>
      </c>
      <c r="G38" s="270">
        <f>SUM(N38:O38)</f>
        <v>0</v>
      </c>
      <c r="H38" s="71"/>
      <c r="I38" s="593"/>
      <c r="J38" s="594"/>
      <c r="K38" s="594"/>
      <c r="L38" s="595">
        <f>J38+K38</f>
        <v>0</v>
      </c>
      <c r="M38" s="345"/>
      <c r="N38" s="552">
        <f t="shared" ref="N38:N47" si="1">SUMIF(Q$36:AH$36,$Q$36,Q38:AH38)</f>
        <v>0</v>
      </c>
      <c r="O38" s="552">
        <f t="shared" ref="O38:O47" si="2">SUMIF(Q$36:AH$36,$R$36,Q38:AH38)</f>
        <v>0</v>
      </c>
      <c r="P38" s="71"/>
      <c r="Q38" s="531"/>
      <c r="R38" s="531"/>
      <c r="S38" s="530">
        <f>Q38+R38</f>
        <v>0</v>
      </c>
      <c r="T38" s="531"/>
      <c r="U38" s="531"/>
      <c r="V38" s="530">
        <f t="shared" ref="V38:V47" si="3">T38+U38</f>
        <v>0</v>
      </c>
      <c r="W38" s="532"/>
      <c r="X38" s="532"/>
      <c r="Y38" s="530">
        <f t="shared" ref="Y38:Y47" si="4">W38+X38</f>
        <v>0</v>
      </c>
      <c r="Z38" s="532"/>
      <c r="AA38" s="532"/>
      <c r="AB38" s="530">
        <f t="shared" ref="AB38:AB47" si="5">Z38+AA38</f>
        <v>0</v>
      </c>
      <c r="AC38" s="71"/>
      <c r="AD38" s="71"/>
      <c r="AE38" s="71"/>
      <c r="AF38" s="90"/>
      <c r="AG38" s="131"/>
    </row>
    <row r="39" spans="1:33" s="94" customFormat="1" ht="15" customHeight="1" x14ac:dyDescent="0.3">
      <c r="A39" s="72">
        <v>39</v>
      </c>
      <c r="B39" s="71"/>
      <c r="C39" s="87"/>
      <c r="D39" s="265"/>
      <c r="E39" s="529" t="s">
        <v>503</v>
      </c>
      <c r="F39" s="255" t="s">
        <v>503</v>
      </c>
      <c r="G39" s="270">
        <f t="shared" ref="G39:G47" si="6">SUM(N39:O39)</f>
        <v>0</v>
      </c>
      <c r="H39" s="71"/>
      <c r="I39" s="593"/>
      <c r="J39" s="594"/>
      <c r="K39" s="594"/>
      <c r="L39" s="595">
        <f>J39+K39</f>
        <v>0</v>
      </c>
      <c r="M39" s="345"/>
      <c r="N39" s="552">
        <f t="shared" si="1"/>
        <v>0</v>
      </c>
      <c r="O39" s="552">
        <f t="shared" si="2"/>
        <v>0</v>
      </c>
      <c r="P39" s="71"/>
      <c r="Q39" s="531"/>
      <c r="R39" s="531"/>
      <c r="S39" s="530">
        <f>Q39+R39</f>
        <v>0</v>
      </c>
      <c r="T39" s="531"/>
      <c r="U39" s="531"/>
      <c r="V39" s="530">
        <f t="shared" si="3"/>
        <v>0</v>
      </c>
      <c r="W39" s="532"/>
      <c r="X39" s="532"/>
      <c r="Y39" s="530">
        <f t="shared" si="4"/>
        <v>0</v>
      </c>
      <c r="Z39" s="532"/>
      <c r="AA39" s="532"/>
      <c r="AB39" s="530">
        <f t="shared" si="5"/>
        <v>0</v>
      </c>
      <c r="AC39" s="71"/>
      <c r="AD39" s="71"/>
      <c r="AE39" s="71"/>
      <c r="AF39" s="90"/>
      <c r="AG39" s="131"/>
    </row>
    <row r="40" spans="1:33" s="94" customFormat="1" ht="15" customHeight="1" x14ac:dyDescent="0.3">
      <c r="A40" s="72">
        <v>40</v>
      </c>
      <c r="B40" s="71"/>
      <c r="C40" s="87"/>
      <c r="D40" s="265"/>
      <c r="E40" s="529" t="s">
        <v>503</v>
      </c>
      <c r="F40" s="255" t="s">
        <v>503</v>
      </c>
      <c r="G40" s="270">
        <f t="shared" si="6"/>
        <v>0</v>
      </c>
      <c r="H40" s="71"/>
      <c r="I40" s="593"/>
      <c r="J40" s="594"/>
      <c r="K40" s="594"/>
      <c r="L40" s="595">
        <f>J40+K40</f>
        <v>0</v>
      </c>
      <c r="M40" s="345"/>
      <c r="N40" s="552">
        <f t="shared" si="1"/>
        <v>0</v>
      </c>
      <c r="O40" s="552">
        <f t="shared" si="2"/>
        <v>0</v>
      </c>
      <c r="P40" s="71"/>
      <c r="Q40" s="531"/>
      <c r="R40" s="531"/>
      <c r="S40" s="530">
        <f>Q40+R40</f>
        <v>0</v>
      </c>
      <c r="T40" s="531"/>
      <c r="U40" s="531"/>
      <c r="V40" s="530">
        <f t="shared" si="3"/>
        <v>0</v>
      </c>
      <c r="W40" s="532"/>
      <c r="X40" s="532"/>
      <c r="Y40" s="530">
        <f t="shared" si="4"/>
        <v>0</v>
      </c>
      <c r="Z40" s="532"/>
      <c r="AA40" s="532"/>
      <c r="AB40" s="530">
        <f t="shared" si="5"/>
        <v>0</v>
      </c>
      <c r="AC40" s="71"/>
      <c r="AD40" s="71"/>
      <c r="AE40" s="71"/>
      <c r="AF40" s="90"/>
      <c r="AG40" s="131"/>
    </row>
    <row r="41" spans="1:33" s="94" customFormat="1" ht="15" customHeight="1" x14ac:dyDescent="0.3">
      <c r="A41" s="72">
        <v>41</v>
      </c>
      <c r="B41" s="71"/>
      <c r="C41" s="87"/>
      <c r="D41" s="265"/>
      <c r="E41" s="529" t="s">
        <v>503</v>
      </c>
      <c r="F41" s="255" t="s">
        <v>503</v>
      </c>
      <c r="G41" s="270">
        <f t="shared" si="6"/>
        <v>0</v>
      </c>
      <c r="H41" s="71"/>
      <c r="I41" s="593"/>
      <c r="J41" s="594"/>
      <c r="K41" s="594"/>
      <c r="L41" s="595">
        <f>J41+K41</f>
        <v>0</v>
      </c>
      <c r="M41" s="345"/>
      <c r="N41" s="552">
        <f t="shared" si="1"/>
        <v>0</v>
      </c>
      <c r="O41" s="552">
        <f t="shared" si="2"/>
        <v>0</v>
      </c>
      <c r="P41" s="71"/>
      <c r="Q41" s="531"/>
      <c r="R41" s="531"/>
      <c r="S41" s="530">
        <f t="shared" ref="S41:S46" si="7">Q41+R41</f>
        <v>0</v>
      </c>
      <c r="T41" s="531"/>
      <c r="U41" s="531"/>
      <c r="V41" s="530">
        <f t="shared" si="3"/>
        <v>0</v>
      </c>
      <c r="W41" s="532"/>
      <c r="X41" s="532"/>
      <c r="Y41" s="530">
        <f t="shared" si="4"/>
        <v>0</v>
      </c>
      <c r="Z41" s="532"/>
      <c r="AA41" s="532"/>
      <c r="AB41" s="530">
        <f t="shared" si="5"/>
        <v>0</v>
      </c>
      <c r="AC41" s="71"/>
      <c r="AD41" s="71"/>
      <c r="AE41" s="71"/>
      <c r="AF41" s="90"/>
      <c r="AG41" s="131"/>
    </row>
    <row r="42" spans="1:33" s="94" customFormat="1" ht="15" customHeight="1" x14ac:dyDescent="0.3">
      <c r="A42" s="72">
        <v>42</v>
      </c>
      <c r="B42" s="71"/>
      <c r="C42" s="87"/>
      <c r="D42" s="265"/>
      <c r="E42" s="529" t="s">
        <v>503</v>
      </c>
      <c r="F42" s="255" t="s">
        <v>503</v>
      </c>
      <c r="G42" s="270">
        <f t="shared" si="6"/>
        <v>0</v>
      </c>
      <c r="H42" s="71"/>
      <c r="I42" s="593"/>
      <c r="J42" s="594"/>
      <c r="K42" s="594"/>
      <c r="L42" s="595">
        <f t="shared" ref="L42:L44" si="8">J42+K42</f>
        <v>0</v>
      </c>
      <c r="M42" s="345"/>
      <c r="N42" s="552">
        <f t="shared" si="1"/>
        <v>0</v>
      </c>
      <c r="O42" s="552">
        <f t="shared" si="2"/>
        <v>0</v>
      </c>
      <c r="P42" s="71"/>
      <c r="Q42" s="531"/>
      <c r="R42" s="531"/>
      <c r="S42" s="530">
        <f t="shared" si="7"/>
        <v>0</v>
      </c>
      <c r="T42" s="531"/>
      <c r="U42" s="531"/>
      <c r="V42" s="530">
        <f t="shared" si="3"/>
        <v>0</v>
      </c>
      <c r="W42" s="532"/>
      <c r="X42" s="532"/>
      <c r="Y42" s="530">
        <f t="shared" si="4"/>
        <v>0</v>
      </c>
      <c r="Z42" s="532"/>
      <c r="AA42" s="532"/>
      <c r="AB42" s="530">
        <f t="shared" si="5"/>
        <v>0</v>
      </c>
      <c r="AC42" s="71"/>
      <c r="AD42" s="71"/>
      <c r="AE42" s="71"/>
      <c r="AF42" s="90"/>
      <c r="AG42" s="131"/>
    </row>
    <row r="43" spans="1:33" s="94" customFormat="1" ht="15" customHeight="1" x14ac:dyDescent="0.3">
      <c r="A43" s="72">
        <v>43</v>
      </c>
      <c r="B43" s="71"/>
      <c r="C43" s="87"/>
      <c r="D43" s="265"/>
      <c r="E43" s="529" t="s">
        <v>503</v>
      </c>
      <c r="F43" s="255" t="s">
        <v>503</v>
      </c>
      <c r="G43" s="270">
        <f t="shared" si="6"/>
        <v>0</v>
      </c>
      <c r="H43" s="71"/>
      <c r="I43" s="593"/>
      <c r="J43" s="594"/>
      <c r="K43" s="594"/>
      <c r="L43" s="595">
        <f t="shared" si="8"/>
        <v>0</v>
      </c>
      <c r="M43" s="345"/>
      <c r="N43" s="552">
        <f t="shared" si="1"/>
        <v>0</v>
      </c>
      <c r="O43" s="552">
        <f t="shared" si="2"/>
        <v>0</v>
      </c>
      <c r="P43" s="89"/>
      <c r="Q43" s="531"/>
      <c r="R43" s="531"/>
      <c r="S43" s="530">
        <f t="shared" si="7"/>
        <v>0</v>
      </c>
      <c r="T43" s="531"/>
      <c r="U43" s="531"/>
      <c r="V43" s="530">
        <f t="shared" si="3"/>
        <v>0</v>
      </c>
      <c r="W43" s="532"/>
      <c r="X43" s="532"/>
      <c r="Y43" s="530">
        <f t="shared" si="4"/>
        <v>0</v>
      </c>
      <c r="Z43" s="532"/>
      <c r="AA43" s="532"/>
      <c r="AB43" s="530">
        <f t="shared" si="5"/>
        <v>0</v>
      </c>
      <c r="AC43" s="71"/>
      <c r="AD43" s="71"/>
      <c r="AE43" s="71"/>
      <c r="AF43" s="90"/>
      <c r="AG43" s="131"/>
    </row>
    <row r="44" spans="1:33" s="94" customFormat="1" ht="15" customHeight="1" x14ac:dyDescent="0.3">
      <c r="A44" s="72">
        <v>44</v>
      </c>
      <c r="B44" s="71"/>
      <c r="C44" s="87"/>
      <c r="D44" s="265"/>
      <c r="E44" s="529" t="s">
        <v>503</v>
      </c>
      <c r="F44" s="255" t="s">
        <v>503</v>
      </c>
      <c r="G44" s="270">
        <f t="shared" si="6"/>
        <v>0</v>
      </c>
      <c r="H44" s="71"/>
      <c r="I44" s="593"/>
      <c r="J44" s="594"/>
      <c r="K44" s="594"/>
      <c r="L44" s="595">
        <f t="shared" si="8"/>
        <v>0</v>
      </c>
      <c r="M44" s="345"/>
      <c r="N44" s="552">
        <f t="shared" si="1"/>
        <v>0</v>
      </c>
      <c r="O44" s="552">
        <f t="shared" si="2"/>
        <v>0</v>
      </c>
      <c r="P44" s="71"/>
      <c r="Q44" s="531"/>
      <c r="R44" s="531"/>
      <c r="S44" s="530">
        <f t="shared" si="7"/>
        <v>0</v>
      </c>
      <c r="T44" s="531"/>
      <c r="U44" s="531"/>
      <c r="V44" s="530">
        <f t="shared" si="3"/>
        <v>0</v>
      </c>
      <c r="W44" s="532"/>
      <c r="X44" s="532"/>
      <c r="Y44" s="530">
        <f t="shared" si="4"/>
        <v>0</v>
      </c>
      <c r="Z44" s="532"/>
      <c r="AA44" s="532"/>
      <c r="AB44" s="530">
        <f t="shared" si="5"/>
        <v>0</v>
      </c>
      <c r="AC44" s="71"/>
      <c r="AD44" s="71"/>
      <c r="AE44" s="71"/>
      <c r="AF44" s="90"/>
      <c r="AG44" s="131"/>
    </row>
    <row r="45" spans="1:33" s="94" customFormat="1" ht="15" customHeight="1" x14ac:dyDescent="0.3">
      <c r="A45" s="72">
        <v>45</v>
      </c>
      <c r="B45" s="71"/>
      <c r="C45" s="87"/>
      <c r="D45" s="265"/>
      <c r="E45" s="529" t="s">
        <v>503</v>
      </c>
      <c r="F45" s="255" t="s">
        <v>503</v>
      </c>
      <c r="G45" s="270">
        <f>SUM(N45:O45)</f>
        <v>0</v>
      </c>
      <c r="H45" s="71"/>
      <c r="I45" s="593"/>
      <c r="J45" s="594"/>
      <c r="K45" s="594"/>
      <c r="L45" s="595">
        <f>J45+K45</f>
        <v>0</v>
      </c>
      <c r="M45" s="345"/>
      <c r="N45" s="552">
        <f t="shared" si="1"/>
        <v>0</v>
      </c>
      <c r="O45" s="552">
        <f t="shared" si="2"/>
        <v>0</v>
      </c>
      <c r="P45" s="71"/>
      <c r="Q45" s="531"/>
      <c r="R45" s="531"/>
      <c r="S45" s="530">
        <f>Q45+R45</f>
        <v>0</v>
      </c>
      <c r="T45" s="531"/>
      <c r="U45" s="531"/>
      <c r="V45" s="530">
        <f t="shared" si="3"/>
        <v>0</v>
      </c>
      <c r="W45" s="532"/>
      <c r="X45" s="532"/>
      <c r="Y45" s="530">
        <f t="shared" si="4"/>
        <v>0</v>
      </c>
      <c r="Z45" s="532"/>
      <c r="AA45" s="532"/>
      <c r="AB45" s="530">
        <f t="shared" si="5"/>
        <v>0</v>
      </c>
      <c r="AC45" s="71"/>
      <c r="AD45" s="71"/>
      <c r="AE45" s="71"/>
      <c r="AF45" s="90"/>
      <c r="AG45" s="131"/>
    </row>
    <row r="46" spans="1:33" s="94" customFormat="1" ht="15" customHeight="1" x14ac:dyDescent="0.3">
      <c r="A46" s="72">
        <v>46</v>
      </c>
      <c r="B46" s="71"/>
      <c r="C46" s="87"/>
      <c r="D46" s="265"/>
      <c r="E46" s="529" t="s">
        <v>503</v>
      </c>
      <c r="F46" s="255" t="s">
        <v>503</v>
      </c>
      <c r="G46" s="270">
        <f t="shared" si="6"/>
        <v>0</v>
      </c>
      <c r="H46" s="71"/>
      <c r="I46" s="593"/>
      <c r="J46" s="594"/>
      <c r="K46" s="594"/>
      <c r="L46" s="595">
        <f t="shared" ref="L46" si="9">J46+K46</f>
        <v>0</v>
      </c>
      <c r="M46" s="345"/>
      <c r="N46" s="552">
        <f t="shared" si="1"/>
        <v>0</v>
      </c>
      <c r="O46" s="552">
        <f t="shared" si="2"/>
        <v>0</v>
      </c>
      <c r="P46" s="71"/>
      <c r="Q46" s="531"/>
      <c r="R46" s="531"/>
      <c r="S46" s="530">
        <f t="shared" si="7"/>
        <v>0</v>
      </c>
      <c r="T46" s="531"/>
      <c r="U46" s="531"/>
      <c r="V46" s="530">
        <f t="shared" si="3"/>
        <v>0</v>
      </c>
      <c r="W46" s="532"/>
      <c r="X46" s="532"/>
      <c r="Y46" s="530">
        <f t="shared" si="4"/>
        <v>0</v>
      </c>
      <c r="Z46" s="532"/>
      <c r="AA46" s="532"/>
      <c r="AB46" s="530">
        <f t="shared" si="5"/>
        <v>0</v>
      </c>
      <c r="AC46" s="71"/>
      <c r="AD46" s="71"/>
      <c r="AE46" s="71"/>
      <c r="AF46" s="90"/>
      <c r="AG46" s="131"/>
    </row>
    <row r="47" spans="1:33" s="94" customFormat="1" ht="15" customHeight="1" x14ac:dyDescent="0.3">
      <c r="A47" s="72">
        <v>47</v>
      </c>
      <c r="B47" s="71"/>
      <c r="C47" s="87"/>
      <c r="D47" s="265"/>
      <c r="E47" s="529" t="s">
        <v>503</v>
      </c>
      <c r="F47" s="255" t="s">
        <v>503</v>
      </c>
      <c r="G47" s="270">
        <f t="shared" si="6"/>
        <v>0</v>
      </c>
      <c r="H47" s="71"/>
      <c r="I47" s="593"/>
      <c r="J47" s="594"/>
      <c r="K47" s="594"/>
      <c r="L47" s="595">
        <f>J47+K47</f>
        <v>0</v>
      </c>
      <c r="M47" s="345"/>
      <c r="N47" s="552">
        <f t="shared" si="1"/>
        <v>0</v>
      </c>
      <c r="O47" s="552">
        <f t="shared" si="2"/>
        <v>0</v>
      </c>
      <c r="P47" s="71"/>
      <c r="Q47" s="531"/>
      <c r="R47" s="531"/>
      <c r="S47" s="530">
        <f>Q47+R47</f>
        <v>0</v>
      </c>
      <c r="T47" s="531"/>
      <c r="U47" s="531"/>
      <c r="V47" s="530">
        <f t="shared" si="3"/>
        <v>0</v>
      </c>
      <c r="W47" s="532"/>
      <c r="X47" s="532"/>
      <c r="Y47" s="530">
        <f t="shared" si="4"/>
        <v>0</v>
      </c>
      <c r="Z47" s="532"/>
      <c r="AA47" s="532"/>
      <c r="AB47" s="530">
        <f t="shared" si="5"/>
        <v>0</v>
      </c>
      <c r="AC47" s="71"/>
      <c r="AD47" s="71"/>
      <c r="AE47" s="71"/>
      <c r="AF47" s="90"/>
      <c r="AG47" s="131"/>
    </row>
    <row r="48" spans="1:33" s="94" customFormat="1" ht="15" customHeight="1" x14ac:dyDescent="0.3">
      <c r="A48" s="72">
        <v>48</v>
      </c>
      <c r="B48" s="71"/>
      <c r="C48" s="87"/>
      <c r="D48" s="117" t="s">
        <v>682</v>
      </c>
      <c r="E48" s="117"/>
      <c r="F48" s="117"/>
      <c r="G48" s="86"/>
      <c r="H48" s="71"/>
      <c r="I48" s="86"/>
      <c r="J48" s="71"/>
      <c r="K48" s="71"/>
      <c r="L48" s="71"/>
      <c r="M48" s="345"/>
      <c r="N48" s="86"/>
      <c r="O48" s="86"/>
      <c r="P48" s="71"/>
      <c r="Q48" s="71"/>
      <c r="R48" s="71"/>
      <c r="S48" s="71"/>
      <c r="T48" s="71"/>
      <c r="U48" s="71"/>
      <c r="V48" s="71"/>
      <c r="W48" s="71"/>
      <c r="X48" s="71"/>
      <c r="Y48" s="71"/>
      <c r="Z48" s="71"/>
      <c r="AA48" s="71"/>
      <c r="AB48" s="71"/>
      <c r="AC48" s="71"/>
      <c r="AD48" s="71"/>
      <c r="AE48" s="71"/>
      <c r="AF48" s="90"/>
      <c r="AG48" s="131"/>
    </row>
    <row r="49" spans="1:33" s="94" customFormat="1" ht="15" customHeight="1" x14ac:dyDescent="0.3">
      <c r="A49" s="72">
        <v>49</v>
      </c>
      <c r="B49" s="71"/>
      <c r="C49" s="87"/>
      <c r="D49" s="118"/>
      <c r="E49" s="118"/>
      <c r="F49" s="118" t="s">
        <v>683</v>
      </c>
      <c r="G49" s="270">
        <f>SUMIF($F$38:$F$47,"Standard",G$38:G$47)</f>
        <v>0</v>
      </c>
      <c r="H49" s="71"/>
      <c r="I49" s="593"/>
      <c r="J49" s="595">
        <f>SUMIF($F$38:$F$47,"Standard",J$38:J$47)</f>
        <v>0</v>
      </c>
      <c r="K49" s="595">
        <f>SUMIF($F$38:$F$47,"Standard",K$38:K$47)</f>
        <v>0</v>
      </c>
      <c r="L49" s="595">
        <f>SUMIF($F$38:$F$47,"Standard",L$38:L$47)</f>
        <v>0</v>
      </c>
      <c r="M49" s="345"/>
      <c r="N49" s="552">
        <f>SUMIF($F$38:$F$47,"Standard",N$38:N$47)</f>
        <v>0</v>
      </c>
      <c r="O49" s="552">
        <f>SUMIF($F$38:$F$47,"Standard",O$38:O$47)</f>
        <v>0</v>
      </c>
      <c r="P49" s="71"/>
      <c r="Q49" s="530">
        <f>SUMIF($F$38:$F$47,"Standard",Q$38:Q$47)</f>
        <v>0</v>
      </c>
      <c r="R49" s="530">
        <f t="shared" ref="R49:T49" si="10">SUMIF($F$38:$F$47,"Standard",R$38:R$47)</f>
        <v>0</v>
      </c>
      <c r="S49" s="530">
        <f>SUMIF($F$38:$F$47,"Standard",S$38:S$47)</f>
        <v>0</v>
      </c>
      <c r="T49" s="530">
        <f t="shared" si="10"/>
        <v>0</v>
      </c>
      <c r="U49" s="530">
        <f>SUMIF($F$38:$F$47,"Standard",U$38:U$47)</f>
        <v>0</v>
      </c>
      <c r="V49" s="530">
        <f>SUMIF($F$38:$F$47,"Standard",V$38:V$47)</f>
        <v>0</v>
      </c>
      <c r="W49" s="270">
        <f t="shared" ref="W49:Y49" si="11">SUMIF($F$38:$F$47,"Standard",W$38:W$47)</f>
        <v>0</v>
      </c>
      <c r="X49" s="270">
        <f t="shared" si="11"/>
        <v>0</v>
      </c>
      <c r="Y49" s="270">
        <f t="shared" si="11"/>
        <v>0</v>
      </c>
      <c r="Z49" s="270">
        <f>SUMIF($F$38:$F$47,"Standard",Z$38:Z$47)</f>
        <v>0</v>
      </c>
      <c r="AA49" s="270">
        <f>SUMIF($F$38:$F$47,"Standard",AA$38:AA$47)</f>
        <v>0</v>
      </c>
      <c r="AB49" s="270">
        <f>SUMIF($F$38:$F$47,"Standard",AB$38:AB$47)</f>
        <v>0</v>
      </c>
      <c r="AC49" s="71"/>
      <c r="AD49" s="71"/>
      <c r="AE49" s="71"/>
      <c r="AF49" s="90"/>
      <c r="AG49" s="131"/>
    </row>
    <row r="50" spans="1:33" s="94" customFormat="1" ht="15" customHeight="1" thickBot="1" x14ac:dyDescent="0.35">
      <c r="A50" s="72">
        <v>50</v>
      </c>
      <c r="B50" s="71"/>
      <c r="C50" s="87"/>
      <c r="D50" s="118"/>
      <c r="E50" s="118"/>
      <c r="F50" s="118" t="s">
        <v>684</v>
      </c>
      <c r="G50" s="270">
        <f>SUMIF($F$38:$F$47,"Non-standard",G$38:G$47)</f>
        <v>0</v>
      </c>
      <c r="H50" s="71"/>
      <c r="I50" s="593"/>
      <c r="J50" s="595">
        <f>SUMIF($F$38:$F$47,"Non-standard",J$38:J$47)</f>
        <v>0</v>
      </c>
      <c r="K50" s="595">
        <f t="shared" ref="K50" si="12">SUMIF($F$38:$F$47,"Non-standard",K$38:K$47)</f>
        <v>0</v>
      </c>
      <c r="L50" s="595">
        <f>SUMIF($F$38:$F$47,"Non-standard",L$38:L$47)</f>
        <v>0</v>
      </c>
      <c r="M50" s="345"/>
      <c r="N50" s="552">
        <f>SUMIF($F$38:$F$47,"Non-standard",N$38:N$47)</f>
        <v>0</v>
      </c>
      <c r="O50" s="552">
        <f>SUMIF($F$38:$F$47,"Non-standard",O$38:O$47)</f>
        <v>0</v>
      </c>
      <c r="P50" s="89"/>
      <c r="Q50" s="530">
        <f>SUMIF($F$38:$F$47,"Non-standard",Q$38:Q$47)</f>
        <v>0</v>
      </c>
      <c r="R50" s="530">
        <f t="shared" ref="R50:V50" si="13">SUMIF($F$38:$F$47,"Non-standard",R$38:R$47)</f>
        <v>0</v>
      </c>
      <c r="S50" s="530">
        <f>SUMIF($F$38:$F$47,"Non-standard",S$38:S$47)</f>
        <v>0</v>
      </c>
      <c r="T50" s="530">
        <f t="shared" si="13"/>
        <v>0</v>
      </c>
      <c r="U50" s="530">
        <f t="shared" si="13"/>
        <v>0</v>
      </c>
      <c r="V50" s="530">
        <f t="shared" si="13"/>
        <v>0</v>
      </c>
      <c r="W50" s="270">
        <f t="shared" ref="W50:Y50" si="14">SUMIF($F$38:$F$47,"Non-standard",W$38:W$47)</f>
        <v>0</v>
      </c>
      <c r="X50" s="270">
        <f t="shared" si="14"/>
        <v>0</v>
      </c>
      <c r="Y50" s="270">
        <f t="shared" si="14"/>
        <v>0</v>
      </c>
      <c r="Z50" s="270">
        <f>SUMIF($F$38:$F$47,"Non-standard",Z$38:Z$47)</f>
        <v>0</v>
      </c>
      <c r="AA50" s="270">
        <f>SUMIF($F$38:$F$47,"Non-standard",AA$38:AA$47)</f>
        <v>0</v>
      </c>
      <c r="AB50" s="270">
        <f>SUMIF($F$38:$F$47,"Non-standard",AB$38:AB$47)</f>
        <v>0</v>
      </c>
      <c r="AC50" s="71"/>
      <c r="AD50" s="71"/>
      <c r="AE50" s="71"/>
      <c r="AF50" s="90"/>
      <c r="AG50" s="131"/>
    </row>
    <row r="51" spans="1:33" s="94" customFormat="1" ht="15" customHeight="1" thickBot="1" x14ac:dyDescent="0.35">
      <c r="A51" s="72">
        <v>51</v>
      </c>
      <c r="B51" s="71"/>
      <c r="C51" s="87"/>
      <c r="D51" s="118"/>
      <c r="E51" s="118"/>
      <c r="F51" s="118" t="s">
        <v>685</v>
      </c>
      <c r="G51" s="271">
        <f>SUM(G49:G50)</f>
        <v>0</v>
      </c>
      <c r="H51" s="71"/>
      <c r="I51" s="596"/>
      <c r="J51" s="597">
        <f t="shared" ref="J51:K51" si="15">SUM(J49:J50)</f>
        <v>0</v>
      </c>
      <c r="K51" s="597">
        <f t="shared" si="15"/>
        <v>0</v>
      </c>
      <c r="L51" s="597">
        <f>SUM(L49:L50)</f>
        <v>0</v>
      </c>
      <c r="M51" s="345"/>
      <c r="N51" s="271">
        <f>SUM(N49:N50)</f>
        <v>0</v>
      </c>
      <c r="O51" s="271">
        <f>SUM(O49:O50)</f>
        <v>0</v>
      </c>
      <c r="P51" s="71"/>
      <c r="Q51" s="271">
        <f t="shared" ref="Q51:V51" si="16">SUM(Q49:Q50)</f>
        <v>0</v>
      </c>
      <c r="R51" s="271">
        <f t="shared" si="16"/>
        <v>0</v>
      </c>
      <c r="S51" s="271">
        <f>SUM(S49:S50)</f>
        <v>0</v>
      </c>
      <c r="T51" s="271">
        <f t="shared" si="16"/>
        <v>0</v>
      </c>
      <c r="U51" s="271">
        <f t="shared" si="16"/>
        <v>0</v>
      </c>
      <c r="V51" s="271">
        <f t="shared" si="16"/>
        <v>0</v>
      </c>
      <c r="W51" s="271">
        <f t="shared" ref="W51:Y51" si="17">SUM(W49:W50)</f>
        <v>0</v>
      </c>
      <c r="X51" s="271">
        <f t="shared" si="17"/>
        <v>0</v>
      </c>
      <c r="Y51" s="271">
        <f t="shared" si="17"/>
        <v>0</v>
      </c>
      <c r="Z51" s="271">
        <f>SUM(Z49:Z50)</f>
        <v>0</v>
      </c>
      <c r="AA51" s="271">
        <f>SUM(AA49:AA50)</f>
        <v>0</v>
      </c>
      <c r="AB51" s="271">
        <f>SUM(AB49:AB50)</f>
        <v>0</v>
      </c>
      <c r="AC51" s="71"/>
      <c r="AD51" s="71"/>
      <c r="AE51" s="71"/>
      <c r="AF51" s="90"/>
      <c r="AG51" s="127" t="s">
        <v>696</v>
      </c>
    </row>
    <row r="52" spans="1:33" s="94" customFormat="1" ht="17.25" customHeight="1" x14ac:dyDescent="0.3">
      <c r="A52" s="72">
        <v>52</v>
      </c>
      <c r="B52" s="71"/>
      <c r="C52" s="87"/>
      <c r="D52" s="118"/>
      <c r="E52" s="118"/>
      <c r="F52" s="118"/>
      <c r="G52" s="118"/>
      <c r="H52" s="118"/>
      <c r="I52" s="563"/>
      <c r="J52" s="563"/>
      <c r="K52" s="563"/>
      <c r="L52" s="563"/>
      <c r="M52" s="563"/>
      <c r="N52" s="437"/>
      <c r="O52" s="437"/>
      <c r="P52" s="118"/>
      <c r="Q52" s="118"/>
      <c r="R52" s="118"/>
      <c r="S52" s="118"/>
      <c r="T52" s="118"/>
      <c r="U52" s="118"/>
      <c r="V52" s="118"/>
      <c r="W52" s="118"/>
      <c r="X52" s="118"/>
      <c r="Y52" s="118"/>
      <c r="Z52" s="118"/>
      <c r="AA52" s="118"/>
      <c r="AB52" s="118"/>
      <c r="AC52" s="71"/>
      <c r="AD52" s="71"/>
      <c r="AE52" s="71"/>
      <c r="AF52" s="90"/>
      <c r="AG52" s="131"/>
    </row>
    <row r="53" spans="1:33" s="94" customFormat="1" ht="17.25" customHeight="1" x14ac:dyDescent="0.35">
      <c r="A53" s="72">
        <v>53</v>
      </c>
      <c r="B53" s="71"/>
      <c r="C53" s="119" t="s">
        <v>697</v>
      </c>
      <c r="D53" s="118"/>
      <c r="E53" s="118"/>
      <c r="F53" s="118"/>
      <c r="G53" s="118"/>
      <c r="H53" s="118"/>
      <c r="I53" s="563"/>
      <c r="J53" s="563"/>
      <c r="K53" s="563"/>
      <c r="L53" s="563"/>
      <c r="M53" s="563"/>
      <c r="N53" s="345"/>
      <c r="O53" s="345"/>
      <c r="P53" s="118"/>
      <c r="Q53" s="118"/>
      <c r="R53" s="118"/>
      <c r="S53" s="118"/>
      <c r="T53" s="118"/>
      <c r="U53" s="118"/>
      <c r="V53" s="118"/>
      <c r="W53" s="118"/>
      <c r="X53" s="118"/>
      <c r="Y53" s="118"/>
      <c r="Z53" s="118"/>
      <c r="AA53" s="118"/>
      <c r="AB53" s="118"/>
      <c r="AC53" s="71"/>
      <c r="AD53" s="71"/>
      <c r="AE53" s="71"/>
      <c r="AF53" s="90"/>
      <c r="AG53" s="131"/>
    </row>
    <row r="54" spans="1:33" s="94" customFormat="1" ht="15" customHeight="1" x14ac:dyDescent="0.3">
      <c r="A54" s="72">
        <v>54</v>
      </c>
      <c r="B54" s="71"/>
      <c r="C54" s="118"/>
      <c r="D54" s="73" t="s">
        <v>698</v>
      </c>
      <c r="E54" s="118"/>
      <c r="F54" s="514"/>
      <c r="G54" s="437"/>
      <c r="H54" s="118"/>
      <c r="I54" s="345"/>
      <c r="J54" s="345"/>
      <c r="K54" s="345"/>
      <c r="L54" s="345"/>
      <c r="M54" s="345"/>
      <c r="N54" s="345"/>
      <c r="O54" s="345"/>
      <c r="P54" s="118"/>
      <c r="Q54" s="118"/>
      <c r="R54" s="118"/>
      <c r="S54" s="118"/>
      <c r="T54" s="118"/>
      <c r="U54" s="118"/>
      <c r="V54" s="118"/>
      <c r="W54" s="118"/>
      <c r="X54" s="118"/>
      <c r="Y54" s="118"/>
      <c r="Z54" s="118"/>
      <c r="AA54" s="118"/>
      <c r="AB54" s="118"/>
      <c r="AC54" s="71"/>
      <c r="AD54" s="71"/>
      <c r="AE54" s="71"/>
      <c r="AF54" s="90"/>
      <c r="AG54" s="131"/>
    </row>
    <row r="55" spans="1:33" s="94" customFormat="1" ht="18" customHeight="1" x14ac:dyDescent="0.3">
      <c r="A55" s="16"/>
      <c r="B55" s="98"/>
      <c r="C55" s="99"/>
      <c r="D55" s="98"/>
      <c r="E55" s="98"/>
      <c r="F55" s="98"/>
      <c r="G55" s="98"/>
      <c r="H55" s="98"/>
      <c r="I55" s="564"/>
      <c r="J55" s="564"/>
      <c r="K55" s="564"/>
      <c r="L55" s="564"/>
      <c r="M55" s="564"/>
      <c r="N55" s="98"/>
      <c r="O55" s="98"/>
      <c r="P55" s="98"/>
      <c r="Q55" s="98"/>
      <c r="R55" s="98"/>
      <c r="S55" s="98"/>
      <c r="T55" s="98"/>
      <c r="U55" s="98"/>
      <c r="V55" s="98"/>
      <c r="W55" s="98"/>
      <c r="X55" s="98"/>
      <c r="Y55" s="98"/>
      <c r="Z55" s="98"/>
      <c r="AA55" s="98"/>
      <c r="AB55" s="98"/>
      <c r="AC55" s="98"/>
      <c r="AD55" s="98"/>
      <c r="AE55" s="98"/>
      <c r="AF55" s="91"/>
      <c r="AG55" s="131"/>
    </row>
    <row r="57" spans="1:33" ht="24.75" customHeight="1" x14ac:dyDescent="0.3"/>
    <row r="59" spans="1:33" ht="13.5" hidden="1" customHeight="1" x14ac:dyDescent="0.3">
      <c r="E59" s="492"/>
      <c r="J59" s="555" t="s">
        <v>503</v>
      </c>
      <c r="Q59" s="555" t="s">
        <v>503</v>
      </c>
    </row>
    <row r="60" spans="1:33" hidden="1" x14ac:dyDescent="0.3">
      <c r="E60" s="9" t="s">
        <v>699</v>
      </c>
      <c r="J60" s="555" t="s">
        <v>1022</v>
      </c>
      <c r="Q60" s="555" t="s">
        <v>700</v>
      </c>
    </row>
    <row r="61" spans="1:33" hidden="1" x14ac:dyDescent="0.3">
      <c r="E61" s="9" t="s">
        <v>701</v>
      </c>
      <c r="J61" s="555" t="s">
        <v>1023</v>
      </c>
      <c r="Q61" s="555" t="s">
        <v>702</v>
      </c>
    </row>
    <row r="62" spans="1:33" hidden="1" x14ac:dyDescent="0.3">
      <c r="E62" s="9" t="s">
        <v>703</v>
      </c>
      <c r="Q62" s="555" t="s">
        <v>704</v>
      </c>
    </row>
    <row r="63" spans="1:33" hidden="1" x14ac:dyDescent="0.3">
      <c r="E63" s="9" t="s">
        <v>705</v>
      </c>
      <c r="Q63" s="555" t="s">
        <v>706</v>
      </c>
    </row>
    <row r="64" spans="1:33" hidden="1" x14ac:dyDescent="0.3">
      <c r="E64" s="492"/>
      <c r="Q64" s="555" t="s">
        <v>707</v>
      </c>
    </row>
    <row r="65" spans="5:17" hidden="1" x14ac:dyDescent="0.3">
      <c r="E65" s="492"/>
      <c r="Q65" s="555" t="s">
        <v>708</v>
      </c>
    </row>
    <row r="66" spans="5:17" hidden="1" x14ac:dyDescent="0.3">
      <c r="E66" s="492"/>
      <c r="Q66" s="555" t="s">
        <v>978</v>
      </c>
    </row>
    <row r="67" spans="5:17" hidden="1" x14ac:dyDescent="0.3">
      <c r="E67" s="492"/>
      <c r="Q67" s="555" t="s">
        <v>709</v>
      </c>
    </row>
    <row r="68" spans="5:17" hidden="1" x14ac:dyDescent="0.3">
      <c r="Q68" s="555" t="s">
        <v>710</v>
      </c>
    </row>
    <row r="69" spans="5:17" hidden="1" x14ac:dyDescent="0.3">
      <c r="Q69" s="555" t="s">
        <v>711</v>
      </c>
    </row>
    <row r="70" spans="5:17" hidden="1" x14ac:dyDescent="0.3">
      <c r="Q70" s="555" t="s">
        <v>712</v>
      </c>
    </row>
    <row r="71" spans="5:17" hidden="1" x14ac:dyDescent="0.3">
      <c r="Q71" t="s">
        <v>713</v>
      </c>
    </row>
    <row r="72" spans="5:17" hidden="1" x14ac:dyDescent="0.3">
      <c r="Q72" t="s">
        <v>714</v>
      </c>
    </row>
    <row r="73" spans="5:17" hidden="1" x14ac:dyDescent="0.3">
      <c r="Q73" t="s">
        <v>715</v>
      </c>
    </row>
    <row r="74" spans="5:17" hidden="1" x14ac:dyDescent="0.3">
      <c r="Q74" t="s">
        <v>716</v>
      </c>
    </row>
    <row r="75" spans="5:17" hidden="1" x14ac:dyDescent="0.3">
      <c r="Q75" t="s">
        <v>717</v>
      </c>
    </row>
    <row r="76" spans="5:17" hidden="1" x14ac:dyDescent="0.3">
      <c r="Q76" s="555" t="s">
        <v>718</v>
      </c>
    </row>
    <row r="77" spans="5:17" hidden="1" x14ac:dyDescent="0.3">
      <c r="Q77" s="555" t="s">
        <v>719</v>
      </c>
    </row>
    <row r="78" spans="5:17" hidden="1" x14ac:dyDescent="0.3">
      <c r="Q78" s="555" t="s">
        <v>720</v>
      </c>
    </row>
    <row r="79" spans="5:17" hidden="1" x14ac:dyDescent="0.3">
      <c r="Q79" s="555" t="s">
        <v>721</v>
      </c>
    </row>
    <row r="80" spans="5:17" hidden="1" x14ac:dyDescent="0.3">
      <c r="Q80" s="555" t="s">
        <v>722</v>
      </c>
    </row>
    <row r="81" spans="17:17" hidden="1" x14ac:dyDescent="0.3">
      <c r="Q81" s="555" t="s">
        <v>723</v>
      </c>
    </row>
    <row r="82" spans="17:17" hidden="1" x14ac:dyDescent="0.3">
      <c r="Q82" s="555" t="s">
        <v>724</v>
      </c>
    </row>
    <row r="83" spans="17:17" hidden="1" x14ac:dyDescent="0.3">
      <c r="Q83" s="555" t="s">
        <v>725</v>
      </c>
    </row>
    <row r="84" spans="17:17" hidden="1" x14ac:dyDescent="0.3">
      <c r="Q84" s="555" t="s">
        <v>726</v>
      </c>
    </row>
    <row r="85" spans="17:17" hidden="1" x14ac:dyDescent="0.3">
      <c r="Q85" s="555" t="s">
        <v>727</v>
      </c>
    </row>
    <row r="86" spans="17:17" hidden="1" x14ac:dyDescent="0.3">
      <c r="Q86" s="555" t="s">
        <v>728</v>
      </c>
    </row>
  </sheetData>
  <sheetProtection formatRows="0" insertColumns="0" insertRows="0"/>
  <mergeCells count="25">
    <mergeCell ref="AC33:AC37"/>
    <mergeCell ref="W35:Y35"/>
    <mergeCell ref="W34:Y34"/>
    <mergeCell ref="Z34:AB34"/>
    <mergeCell ref="Z35:AB35"/>
    <mergeCell ref="J34:L34"/>
    <mergeCell ref="Q12:R12"/>
    <mergeCell ref="T11:U11"/>
    <mergeCell ref="T12:U12"/>
    <mergeCell ref="J35:L35"/>
    <mergeCell ref="Q34:S34"/>
    <mergeCell ref="T34:V34"/>
    <mergeCell ref="Q35:S35"/>
    <mergeCell ref="T35:V35"/>
    <mergeCell ref="AC2:AE2"/>
    <mergeCell ref="AC3:AE3"/>
    <mergeCell ref="AC4:AE4"/>
    <mergeCell ref="I4:P4"/>
    <mergeCell ref="W11:X11"/>
    <mergeCell ref="Z11:AA11"/>
    <mergeCell ref="Q11:R11"/>
    <mergeCell ref="A6:AF6"/>
    <mergeCell ref="AC10:AC14"/>
    <mergeCell ref="W12:X12"/>
    <mergeCell ref="Z12:AA12"/>
  </mergeCells>
  <dataValidations xWindow="653" yWindow="706" count="6">
    <dataValidation allowBlank="1" showInputMessage="1" showErrorMessage="1" prompt="Please enter text" sqref="Q12 D15:D24 T35 D38:D47 Z12 W35 Z35 Q35 T12 W12 Q13:AC13 J35" xr:uid="{00000000-0002-0000-0F00-000000000000}"/>
    <dataValidation allowBlank="1" showInputMessage="1" showErrorMessage="1" prompt="Please enter Network / Sub-Network Name" sqref="AC4:AE4" xr:uid="{00000000-0002-0000-0F00-000001000000}"/>
    <dataValidation type="list" allowBlank="1" showInputMessage="1" showErrorMessage="1" prompt="Please select from available drop-down options" sqref="F15:F24 F38:F47" xr:uid="{00000000-0002-0000-0F00-000002000000}">
      <formula1>"Standard,Non-standard,[Select one]"</formula1>
    </dataValidation>
    <dataValidation type="list" allowBlank="1" showInputMessage="1" prompt="Please select from available drop-down options" sqref="E15:E24 E38:E47" xr:uid="{F13BE60D-535B-4BEA-8128-0DC7FAC3B1B9}">
      <formula1>$E$60:$E$63</formula1>
    </dataValidation>
    <dataValidation type="list" allowBlank="1" showInputMessage="1" showErrorMessage="1" prompt="Please select from available drop-down options" sqref="Q11:R11 T34:AB34 W11:X11 T11:U11 Z11:AA11 Q34" xr:uid="{8C9A257A-8BF1-4BF9-AA80-275FB0D1821E}">
      <formula1>$Q$59:$Q$86</formula1>
    </dataValidation>
    <dataValidation type="list" allowBlank="1" showInputMessage="1" showErrorMessage="1" prompt="Please select from available drop-down options" sqref="J34:L34" xr:uid="{0727D49E-AD89-4ADD-99CC-B247022E0C93}">
      <formula1>$J$59:$J$61</formula1>
    </dataValidation>
  </dataValidations>
  <pageMargins left="0.70866141732283472" right="0.70866141732283472" top="0.74803149606299213" bottom="0.74803149606299213" header="0.31496062992125989" footer="0.31496062992125989"/>
  <pageSetup paperSize="9" scale="25" fitToHeight="0" orientation="landscape" r:id="rId1"/>
  <rowBreaks count="1" manualBreakCount="1">
    <brk id="30" max="3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theme="9" tint="-0.499984740745262"/>
    <pageSetUpPr fitToPage="1"/>
  </sheetPr>
  <dimension ref="A1:L61"/>
  <sheetViews>
    <sheetView showGridLines="0" view="pageBreakPreview" topLeftCell="A6" zoomScaleNormal="100" zoomScaleSheetLayoutView="100" workbookViewId="0">
      <selection activeCell="I10" sqref="I10"/>
    </sheetView>
  </sheetViews>
  <sheetFormatPr defaultColWidth="9" defaultRowHeight="13.8" x14ac:dyDescent="0.3"/>
  <cols>
    <col min="1" max="1" width="5" customWidth="1"/>
    <col min="2" max="2" width="3.6640625" customWidth="1"/>
    <col min="3" max="3" width="10.33203125" customWidth="1"/>
    <col min="4" max="4" width="30" customWidth="1"/>
    <col min="5" max="5" width="50" customWidth="1"/>
    <col min="6" max="6" width="4.44140625" customWidth="1"/>
    <col min="7" max="7" width="7.44140625" customWidth="1"/>
    <col min="8" max="8" width="29.44140625" customWidth="1"/>
    <col min="9" max="9" width="28.6640625" customWidth="1"/>
    <col min="10" max="11" width="15.6640625" customWidth="1"/>
    <col min="12" max="12" width="2.6640625" customWidth="1"/>
  </cols>
  <sheetData>
    <row r="1" spans="1:12" ht="15" customHeight="1" x14ac:dyDescent="0.3">
      <c r="A1" s="315"/>
      <c r="B1" s="312"/>
      <c r="C1" s="314"/>
      <c r="D1" s="312"/>
      <c r="E1" s="312"/>
      <c r="F1" s="312"/>
      <c r="G1" s="312"/>
      <c r="H1" s="312"/>
      <c r="I1" s="312"/>
      <c r="J1" s="312"/>
      <c r="K1" s="312"/>
      <c r="L1" s="311"/>
    </row>
    <row r="2" spans="1:12" ht="18" customHeight="1" x14ac:dyDescent="0.35">
      <c r="A2" s="46"/>
      <c r="B2" s="259"/>
      <c r="C2" s="59"/>
      <c r="D2" s="259"/>
      <c r="E2" s="259"/>
      <c r="F2" s="259"/>
      <c r="G2" s="259"/>
      <c r="H2" s="60" t="s">
        <v>5</v>
      </c>
      <c r="I2" s="629" t="str">
        <f>IF(NOT(ISBLANK(CoverSheet!$C$8)),CoverSheet!$C$8,"")</f>
        <v/>
      </c>
      <c r="J2" s="629"/>
      <c r="K2" s="629"/>
      <c r="L2" s="23"/>
    </row>
    <row r="3" spans="1:12" ht="18" customHeight="1" x14ac:dyDescent="0.3">
      <c r="A3" s="46"/>
      <c r="B3" s="259"/>
      <c r="C3" s="59"/>
      <c r="D3" s="259"/>
      <c r="E3" s="259"/>
      <c r="F3" s="259"/>
      <c r="G3" s="259"/>
      <c r="H3" s="60" t="s">
        <v>72</v>
      </c>
      <c r="I3" s="630" t="str">
        <f>IF(ISNUMBER(CoverSheet!$C$12),CoverSheet!$C$12,"")</f>
        <v/>
      </c>
      <c r="J3" s="630"/>
      <c r="K3" s="630"/>
      <c r="L3" s="23"/>
    </row>
    <row r="4" spans="1:12" ht="18" customHeight="1" x14ac:dyDescent="0.35">
      <c r="A4" s="46"/>
      <c r="B4" s="259"/>
      <c r="C4" s="59"/>
      <c r="D4" s="259"/>
      <c r="E4" s="259"/>
      <c r="F4" s="259"/>
      <c r="G4" s="259"/>
      <c r="H4" s="60" t="s">
        <v>729</v>
      </c>
      <c r="I4" s="703"/>
      <c r="J4" s="703"/>
      <c r="K4" s="703"/>
      <c r="L4" s="23"/>
    </row>
    <row r="5" spans="1:12" ht="21" x14ac:dyDescent="0.4">
      <c r="A5" s="144" t="s">
        <v>730</v>
      </c>
      <c r="B5" s="80"/>
      <c r="C5" s="59"/>
      <c r="D5" s="259"/>
      <c r="E5" s="259"/>
      <c r="F5" s="259"/>
      <c r="G5" s="259"/>
      <c r="H5" s="259"/>
      <c r="I5" s="201"/>
      <c r="J5" s="259"/>
      <c r="K5" s="259"/>
      <c r="L5" s="23"/>
    </row>
    <row r="6" spans="1:12" ht="28.5" customHeight="1" x14ac:dyDescent="0.3">
      <c r="A6" s="700" t="s">
        <v>731</v>
      </c>
      <c r="B6" s="701"/>
      <c r="C6" s="701"/>
      <c r="D6" s="701"/>
      <c r="E6" s="701"/>
      <c r="F6" s="701"/>
      <c r="G6" s="701"/>
      <c r="H6" s="701"/>
      <c r="I6" s="701"/>
      <c r="J6" s="701"/>
      <c r="K6" s="701"/>
      <c r="L6" s="702"/>
    </row>
    <row r="7" spans="1:12" ht="15.75" customHeight="1" x14ac:dyDescent="0.3">
      <c r="A7" s="55" t="s">
        <v>75</v>
      </c>
      <c r="B7" s="201"/>
      <c r="C7" s="59"/>
      <c r="D7" s="259"/>
      <c r="E7" s="259"/>
      <c r="F7" s="259"/>
      <c r="G7" s="259"/>
      <c r="H7" s="259"/>
      <c r="I7" s="259"/>
      <c r="J7" s="259"/>
      <c r="K7" s="259"/>
      <c r="L7" s="23"/>
    </row>
    <row r="8" spans="1:12" s="330" customFormat="1" ht="15" customHeight="1" x14ac:dyDescent="0.35">
      <c r="A8" s="72"/>
      <c r="B8" s="63"/>
      <c r="C8" s="85" t="s">
        <v>980</v>
      </c>
      <c r="D8" s="71"/>
      <c r="E8" s="71"/>
      <c r="F8" s="63"/>
      <c r="G8" s="63"/>
      <c r="H8" s="331"/>
      <c r="I8" s="331"/>
      <c r="J8" s="331"/>
      <c r="K8" s="331"/>
      <c r="L8" s="63"/>
    </row>
    <row r="9" spans="1:12" ht="48" customHeight="1" x14ac:dyDescent="0.3">
      <c r="A9" s="72">
        <v>8</v>
      </c>
      <c r="B9" s="63"/>
      <c r="C9" s="114" t="s">
        <v>732</v>
      </c>
      <c r="D9" s="73" t="s">
        <v>568</v>
      </c>
      <c r="E9" s="73" t="s">
        <v>733</v>
      </c>
      <c r="F9" s="120" t="s">
        <v>0</v>
      </c>
      <c r="G9" s="89" t="s">
        <v>734</v>
      </c>
      <c r="H9" s="89" t="s">
        <v>735</v>
      </c>
      <c r="I9" s="89" t="s">
        <v>736</v>
      </c>
      <c r="J9" s="89" t="s">
        <v>737</v>
      </c>
      <c r="K9" s="190" t="s">
        <v>738</v>
      </c>
      <c r="L9" s="12"/>
    </row>
    <row r="10" spans="1:12" ht="15" customHeight="1" x14ac:dyDescent="0.3">
      <c r="A10" s="72">
        <v>9</v>
      </c>
      <c r="B10" s="63"/>
      <c r="C10" s="71" t="s">
        <v>739</v>
      </c>
      <c r="D10" s="71" t="s">
        <v>740</v>
      </c>
      <c r="E10" s="71" t="s">
        <v>741</v>
      </c>
      <c r="F10" s="14"/>
      <c r="G10" s="14" t="s">
        <v>742</v>
      </c>
      <c r="H10" s="514"/>
      <c r="I10" s="514"/>
      <c r="J10" s="509">
        <f t="shared" ref="J10:J41" si="0">I10-H10</f>
        <v>0</v>
      </c>
      <c r="K10" s="533" t="s">
        <v>503</v>
      </c>
      <c r="L10" s="12"/>
    </row>
    <row r="11" spans="1:12" ht="15" customHeight="1" x14ac:dyDescent="0.3">
      <c r="A11" s="72">
        <v>10</v>
      </c>
      <c r="B11" s="63"/>
      <c r="C11" s="71" t="s">
        <v>739</v>
      </c>
      <c r="D11" s="71" t="s">
        <v>740</v>
      </c>
      <c r="E11" s="71" t="s">
        <v>743</v>
      </c>
      <c r="F11" s="14"/>
      <c r="G11" s="14" t="s">
        <v>742</v>
      </c>
      <c r="H11" s="514"/>
      <c r="I11" s="514"/>
      <c r="J11" s="509">
        <f t="shared" si="0"/>
        <v>0</v>
      </c>
      <c r="K11" s="533" t="s">
        <v>503</v>
      </c>
      <c r="L11" s="12"/>
    </row>
    <row r="12" spans="1:12" ht="15" customHeight="1" x14ac:dyDescent="0.3">
      <c r="A12" s="72">
        <v>11</v>
      </c>
      <c r="B12" s="63"/>
      <c r="C12" s="71" t="s">
        <v>739</v>
      </c>
      <c r="D12" s="71" t="s">
        <v>740</v>
      </c>
      <c r="E12" s="71" t="s">
        <v>744</v>
      </c>
      <c r="F12" s="14"/>
      <c r="G12" s="14" t="s">
        <v>742</v>
      </c>
      <c r="H12" s="514"/>
      <c r="I12" s="514"/>
      <c r="J12" s="509">
        <f t="shared" si="0"/>
        <v>0</v>
      </c>
      <c r="K12" s="534" t="s">
        <v>503</v>
      </c>
      <c r="L12" s="12"/>
    </row>
    <row r="13" spans="1:12" ht="15" customHeight="1" x14ac:dyDescent="0.3">
      <c r="A13" s="72">
        <v>12</v>
      </c>
      <c r="B13" s="63"/>
      <c r="C13" s="71" t="s">
        <v>745</v>
      </c>
      <c r="D13" s="71" t="s">
        <v>746</v>
      </c>
      <c r="E13" s="71" t="s">
        <v>747</v>
      </c>
      <c r="F13" s="14"/>
      <c r="G13" s="14" t="s">
        <v>748</v>
      </c>
      <c r="H13" s="514"/>
      <c r="I13" s="514"/>
      <c r="J13" s="509">
        <f t="shared" si="0"/>
        <v>0</v>
      </c>
      <c r="K13" s="533" t="s">
        <v>503</v>
      </c>
      <c r="L13" s="12"/>
    </row>
    <row r="14" spans="1:12" ht="15" customHeight="1" x14ac:dyDescent="0.3">
      <c r="A14" s="72">
        <v>13</v>
      </c>
      <c r="B14" s="63"/>
      <c r="C14" s="71" t="s">
        <v>745</v>
      </c>
      <c r="D14" s="71" t="s">
        <v>746</v>
      </c>
      <c r="E14" s="71" t="s">
        <v>749</v>
      </c>
      <c r="F14" s="14"/>
      <c r="G14" s="14" t="s">
        <v>748</v>
      </c>
      <c r="H14" s="514"/>
      <c r="I14" s="514"/>
      <c r="J14" s="509">
        <f t="shared" si="0"/>
        <v>0</v>
      </c>
      <c r="K14" s="533" t="s">
        <v>503</v>
      </c>
      <c r="L14" s="12"/>
    </row>
    <row r="15" spans="1:12" ht="15" customHeight="1" x14ac:dyDescent="0.3">
      <c r="A15" s="72">
        <v>14</v>
      </c>
      <c r="B15" s="63"/>
      <c r="C15" s="71" t="s">
        <v>745</v>
      </c>
      <c r="D15" s="71" t="s">
        <v>750</v>
      </c>
      <c r="E15" s="71" t="s">
        <v>751</v>
      </c>
      <c r="F15" s="14"/>
      <c r="G15" s="14" t="s">
        <v>748</v>
      </c>
      <c r="H15" s="514"/>
      <c r="I15" s="514"/>
      <c r="J15" s="509">
        <f t="shared" si="0"/>
        <v>0</v>
      </c>
      <c r="K15" s="533" t="s">
        <v>503</v>
      </c>
      <c r="L15" s="12"/>
    </row>
    <row r="16" spans="1:12" ht="15" customHeight="1" x14ac:dyDescent="0.3">
      <c r="A16" s="72">
        <v>15</v>
      </c>
      <c r="B16" s="63"/>
      <c r="C16" s="71" t="s">
        <v>745</v>
      </c>
      <c r="D16" s="71" t="s">
        <v>750</v>
      </c>
      <c r="E16" s="71" t="s">
        <v>752</v>
      </c>
      <c r="F16" s="14"/>
      <c r="G16" s="14" t="s">
        <v>748</v>
      </c>
      <c r="H16" s="514"/>
      <c r="I16" s="514"/>
      <c r="J16" s="509">
        <f t="shared" si="0"/>
        <v>0</v>
      </c>
      <c r="K16" s="533" t="s">
        <v>503</v>
      </c>
      <c r="L16" s="12"/>
    </row>
    <row r="17" spans="1:12" ht="15" customHeight="1" x14ac:dyDescent="0.3">
      <c r="A17" s="72">
        <v>16</v>
      </c>
      <c r="B17" s="63"/>
      <c r="C17" s="71" t="s">
        <v>745</v>
      </c>
      <c r="D17" s="71" t="s">
        <v>750</v>
      </c>
      <c r="E17" s="71" t="s">
        <v>753</v>
      </c>
      <c r="F17" s="14"/>
      <c r="G17" s="14" t="s">
        <v>748</v>
      </c>
      <c r="H17" s="514"/>
      <c r="I17" s="514"/>
      <c r="J17" s="509">
        <f t="shared" si="0"/>
        <v>0</v>
      </c>
      <c r="K17" s="533" t="s">
        <v>503</v>
      </c>
      <c r="L17" s="12"/>
    </row>
    <row r="18" spans="1:12" ht="15" customHeight="1" x14ac:dyDescent="0.3">
      <c r="A18" s="72">
        <v>17</v>
      </c>
      <c r="B18" s="63"/>
      <c r="C18" s="71" t="s">
        <v>745</v>
      </c>
      <c r="D18" s="71" t="s">
        <v>750</v>
      </c>
      <c r="E18" s="71" t="s">
        <v>754</v>
      </c>
      <c r="F18" s="14"/>
      <c r="G18" s="14" t="s">
        <v>748</v>
      </c>
      <c r="H18" s="514"/>
      <c r="I18" s="514"/>
      <c r="J18" s="509">
        <f t="shared" si="0"/>
        <v>0</v>
      </c>
      <c r="K18" s="533" t="s">
        <v>503</v>
      </c>
      <c r="L18" s="12"/>
    </row>
    <row r="19" spans="1:12" ht="15" customHeight="1" x14ac:dyDescent="0.3">
      <c r="A19" s="72">
        <v>18</v>
      </c>
      <c r="B19" s="63"/>
      <c r="C19" s="71" t="s">
        <v>745</v>
      </c>
      <c r="D19" s="71" t="s">
        <v>750</v>
      </c>
      <c r="E19" s="71" t="s">
        <v>755</v>
      </c>
      <c r="F19" s="14"/>
      <c r="G19" s="14" t="s">
        <v>748</v>
      </c>
      <c r="H19" s="514"/>
      <c r="I19" s="514"/>
      <c r="J19" s="509">
        <f t="shared" si="0"/>
        <v>0</v>
      </c>
      <c r="K19" s="533" t="s">
        <v>503</v>
      </c>
      <c r="L19" s="12"/>
    </row>
    <row r="20" spans="1:12" ht="15" customHeight="1" x14ac:dyDescent="0.3">
      <c r="A20" s="72">
        <v>19</v>
      </c>
      <c r="B20" s="63"/>
      <c r="C20" s="71" t="s">
        <v>745</v>
      </c>
      <c r="D20" s="71" t="s">
        <v>750</v>
      </c>
      <c r="E20" s="71" t="s">
        <v>756</v>
      </c>
      <c r="F20" s="14"/>
      <c r="G20" s="14" t="s">
        <v>748</v>
      </c>
      <c r="H20" s="514"/>
      <c r="I20" s="514"/>
      <c r="J20" s="509">
        <f t="shared" si="0"/>
        <v>0</v>
      </c>
      <c r="K20" s="533" t="s">
        <v>503</v>
      </c>
      <c r="L20" s="12"/>
    </row>
    <row r="21" spans="1:12" ht="15" customHeight="1" x14ac:dyDescent="0.3">
      <c r="A21" s="72">
        <v>20</v>
      </c>
      <c r="B21" s="63"/>
      <c r="C21" s="71" t="s">
        <v>745</v>
      </c>
      <c r="D21" s="71" t="s">
        <v>750</v>
      </c>
      <c r="E21" s="71" t="s">
        <v>757</v>
      </c>
      <c r="F21" s="14"/>
      <c r="G21" s="14" t="s">
        <v>748</v>
      </c>
      <c r="H21" s="514"/>
      <c r="I21" s="514"/>
      <c r="J21" s="509">
        <f t="shared" si="0"/>
        <v>0</v>
      </c>
      <c r="K21" s="533" t="s">
        <v>503</v>
      </c>
      <c r="L21" s="12"/>
    </row>
    <row r="22" spans="1:12" ht="15" customHeight="1" x14ac:dyDescent="0.3">
      <c r="A22" s="72">
        <v>21</v>
      </c>
      <c r="B22" s="63"/>
      <c r="C22" s="71" t="s">
        <v>745</v>
      </c>
      <c r="D22" s="71" t="s">
        <v>750</v>
      </c>
      <c r="E22" s="71" t="s">
        <v>758</v>
      </c>
      <c r="F22" s="14"/>
      <c r="G22" s="14" t="s">
        <v>748</v>
      </c>
      <c r="H22" s="514"/>
      <c r="I22" s="514"/>
      <c r="J22" s="509">
        <f t="shared" si="0"/>
        <v>0</v>
      </c>
      <c r="K22" s="533" t="s">
        <v>503</v>
      </c>
      <c r="L22" s="12"/>
    </row>
    <row r="23" spans="1:12" ht="15" customHeight="1" x14ac:dyDescent="0.3">
      <c r="A23" s="72">
        <v>22</v>
      </c>
      <c r="B23" s="63"/>
      <c r="C23" s="71" t="s">
        <v>745</v>
      </c>
      <c r="D23" s="71" t="s">
        <v>750</v>
      </c>
      <c r="E23" s="71" t="s">
        <v>759</v>
      </c>
      <c r="F23" s="14"/>
      <c r="G23" s="14" t="s">
        <v>748</v>
      </c>
      <c r="H23" s="514"/>
      <c r="I23" s="514"/>
      <c r="J23" s="509">
        <f t="shared" si="0"/>
        <v>0</v>
      </c>
      <c r="K23" s="533" t="s">
        <v>503</v>
      </c>
      <c r="L23" s="12"/>
    </row>
    <row r="24" spans="1:12" ht="15" customHeight="1" x14ac:dyDescent="0.3">
      <c r="A24" s="72">
        <v>23</v>
      </c>
      <c r="B24" s="63"/>
      <c r="C24" s="71" t="s">
        <v>745</v>
      </c>
      <c r="D24" s="71" t="s">
        <v>760</v>
      </c>
      <c r="E24" s="71" t="s">
        <v>761</v>
      </c>
      <c r="F24" s="14"/>
      <c r="G24" s="14" t="s">
        <v>742</v>
      </c>
      <c r="H24" s="514"/>
      <c r="I24" s="514"/>
      <c r="J24" s="509">
        <f t="shared" si="0"/>
        <v>0</v>
      </c>
      <c r="K24" s="533" t="s">
        <v>503</v>
      </c>
      <c r="L24" s="12"/>
    </row>
    <row r="25" spans="1:12" ht="15" customHeight="1" x14ac:dyDescent="0.3">
      <c r="A25" s="72">
        <v>24</v>
      </c>
      <c r="B25" s="63"/>
      <c r="C25" s="71" t="s">
        <v>745</v>
      </c>
      <c r="D25" s="71" t="s">
        <v>760</v>
      </c>
      <c r="E25" s="71" t="s">
        <v>762</v>
      </c>
      <c r="F25" s="14"/>
      <c r="G25" s="14" t="s">
        <v>742</v>
      </c>
      <c r="H25" s="514"/>
      <c r="I25" s="514"/>
      <c r="J25" s="509">
        <f t="shared" si="0"/>
        <v>0</v>
      </c>
      <c r="K25" s="533" t="s">
        <v>503</v>
      </c>
      <c r="L25" s="12"/>
    </row>
    <row r="26" spans="1:12" ht="15" customHeight="1" x14ac:dyDescent="0.3">
      <c r="A26" s="72">
        <v>25</v>
      </c>
      <c r="B26" s="63"/>
      <c r="C26" s="71" t="s">
        <v>745</v>
      </c>
      <c r="D26" s="71" t="s">
        <v>763</v>
      </c>
      <c r="E26" s="71" t="s">
        <v>764</v>
      </c>
      <c r="F26" s="14"/>
      <c r="G26" s="14" t="s">
        <v>742</v>
      </c>
      <c r="H26" s="514"/>
      <c r="I26" s="514"/>
      <c r="J26" s="509">
        <f>I26-H26</f>
        <v>0</v>
      </c>
      <c r="K26" s="533" t="s">
        <v>503</v>
      </c>
      <c r="L26" s="12"/>
    </row>
    <row r="27" spans="1:12" ht="15" customHeight="1" x14ac:dyDescent="0.3">
      <c r="A27" s="72">
        <v>26</v>
      </c>
      <c r="B27" s="63"/>
      <c r="C27" s="71" t="s">
        <v>745</v>
      </c>
      <c r="D27" s="71" t="s">
        <v>763</v>
      </c>
      <c r="E27" s="71" t="s">
        <v>765</v>
      </c>
      <c r="F27" s="14"/>
      <c r="G27" s="14" t="s">
        <v>742</v>
      </c>
      <c r="H27" s="514"/>
      <c r="I27" s="514"/>
      <c r="J27" s="509">
        <f>I27-H27</f>
        <v>0</v>
      </c>
      <c r="K27" s="533" t="s">
        <v>503</v>
      </c>
      <c r="L27" s="12"/>
    </row>
    <row r="28" spans="1:12" ht="15" customHeight="1" x14ac:dyDescent="0.3">
      <c r="A28" s="72">
        <v>27</v>
      </c>
      <c r="B28" s="63"/>
      <c r="C28" s="71" t="s">
        <v>745</v>
      </c>
      <c r="D28" s="71" t="s">
        <v>763</v>
      </c>
      <c r="E28" s="71" t="s">
        <v>766</v>
      </c>
      <c r="F28" s="14"/>
      <c r="G28" s="14" t="s">
        <v>742</v>
      </c>
      <c r="H28" s="514"/>
      <c r="I28" s="514"/>
      <c r="J28" s="509">
        <f>I28-H28</f>
        <v>0</v>
      </c>
      <c r="K28" s="533" t="s">
        <v>503</v>
      </c>
      <c r="L28" s="12"/>
    </row>
    <row r="29" spans="1:12" ht="15" customHeight="1" x14ac:dyDescent="0.3">
      <c r="A29" s="72">
        <v>28</v>
      </c>
      <c r="B29" s="63"/>
      <c r="C29" s="71" t="s">
        <v>745</v>
      </c>
      <c r="D29" s="71" t="s">
        <v>763</v>
      </c>
      <c r="E29" s="71" t="s">
        <v>767</v>
      </c>
      <c r="F29" s="14"/>
      <c r="G29" s="14" t="s">
        <v>742</v>
      </c>
      <c r="H29" s="514"/>
      <c r="I29" s="514"/>
      <c r="J29" s="509">
        <f>I29-H29</f>
        <v>0</v>
      </c>
      <c r="K29" s="533" t="s">
        <v>503</v>
      </c>
      <c r="L29" s="12"/>
    </row>
    <row r="30" spans="1:12" ht="15" customHeight="1" x14ac:dyDescent="0.3">
      <c r="A30" s="72">
        <v>29</v>
      </c>
      <c r="B30" s="63"/>
      <c r="C30" s="71" t="s">
        <v>745</v>
      </c>
      <c r="D30" s="71" t="s">
        <v>763</v>
      </c>
      <c r="E30" s="71" t="s">
        <v>768</v>
      </c>
      <c r="F30" s="14"/>
      <c r="G30" s="14" t="s">
        <v>742</v>
      </c>
      <c r="H30" s="514"/>
      <c r="I30" s="514"/>
      <c r="J30" s="509">
        <f>I30-H30</f>
        <v>0</v>
      </c>
      <c r="K30" s="533" t="s">
        <v>503</v>
      </c>
      <c r="L30" s="12"/>
    </row>
    <row r="31" spans="1:12" ht="15" customHeight="1" x14ac:dyDescent="0.3">
      <c r="A31" s="72">
        <v>30</v>
      </c>
      <c r="B31" s="63"/>
      <c r="C31" s="71" t="s">
        <v>745</v>
      </c>
      <c r="D31" s="71" t="s">
        <v>763</v>
      </c>
      <c r="E31" s="71" t="s">
        <v>769</v>
      </c>
      <c r="F31" s="14"/>
      <c r="G31" s="14" t="s">
        <v>742</v>
      </c>
      <c r="H31" s="514"/>
      <c r="I31" s="514"/>
      <c r="J31" s="509">
        <f t="shared" si="0"/>
        <v>0</v>
      </c>
      <c r="K31" s="533" t="s">
        <v>503</v>
      </c>
      <c r="L31" s="12"/>
    </row>
    <row r="32" spans="1:12" ht="15" customHeight="1" x14ac:dyDescent="0.3">
      <c r="A32" s="72">
        <v>31</v>
      </c>
      <c r="B32" s="63"/>
      <c r="C32" s="71" t="s">
        <v>745</v>
      </c>
      <c r="D32" s="71" t="s">
        <v>763</v>
      </c>
      <c r="E32" s="71" t="s">
        <v>770</v>
      </c>
      <c r="F32" s="14"/>
      <c r="G32" s="14" t="s">
        <v>742</v>
      </c>
      <c r="H32" s="514"/>
      <c r="I32" s="514"/>
      <c r="J32" s="509">
        <f t="shared" si="0"/>
        <v>0</v>
      </c>
      <c r="K32" s="533" t="s">
        <v>503</v>
      </c>
      <c r="L32" s="12"/>
    </row>
    <row r="33" spans="1:12" ht="15" customHeight="1" x14ac:dyDescent="0.3">
      <c r="A33" s="72">
        <v>32</v>
      </c>
      <c r="B33" s="63"/>
      <c r="C33" s="71" t="s">
        <v>745</v>
      </c>
      <c r="D33" s="71" t="s">
        <v>763</v>
      </c>
      <c r="E33" s="71" t="s">
        <v>771</v>
      </c>
      <c r="F33" s="14"/>
      <c r="G33" s="14" t="s">
        <v>742</v>
      </c>
      <c r="H33" s="514"/>
      <c r="I33" s="514"/>
      <c r="J33" s="509">
        <f>I33-H33</f>
        <v>0</v>
      </c>
      <c r="K33" s="533" t="s">
        <v>503</v>
      </c>
      <c r="L33" s="12"/>
    </row>
    <row r="34" spans="1:12" ht="15" customHeight="1" x14ac:dyDescent="0.3">
      <c r="A34" s="72">
        <v>33</v>
      </c>
      <c r="B34" s="63"/>
      <c r="C34" s="71" t="s">
        <v>745</v>
      </c>
      <c r="D34" s="71" t="s">
        <v>763</v>
      </c>
      <c r="E34" s="71" t="s">
        <v>772</v>
      </c>
      <c r="F34" s="14"/>
      <c r="G34" s="14" t="s">
        <v>742</v>
      </c>
      <c r="H34" s="514"/>
      <c r="I34" s="514"/>
      <c r="J34" s="509">
        <f>I34-H34</f>
        <v>0</v>
      </c>
      <c r="K34" s="533" t="s">
        <v>503</v>
      </c>
      <c r="L34" s="12"/>
    </row>
    <row r="35" spans="1:12" ht="15" customHeight="1" x14ac:dyDescent="0.3">
      <c r="A35" s="72">
        <v>34</v>
      </c>
      <c r="B35" s="63"/>
      <c r="C35" s="71" t="s">
        <v>745</v>
      </c>
      <c r="D35" s="71" t="s">
        <v>773</v>
      </c>
      <c r="E35" s="71" t="s">
        <v>774</v>
      </c>
      <c r="F35" s="14"/>
      <c r="G35" s="14" t="s">
        <v>742</v>
      </c>
      <c r="H35" s="514"/>
      <c r="I35" s="514"/>
      <c r="J35" s="509">
        <f t="shared" si="0"/>
        <v>0</v>
      </c>
      <c r="K35" s="533" t="s">
        <v>503</v>
      </c>
      <c r="L35" s="12"/>
    </row>
    <row r="36" spans="1:12" ht="15" customHeight="1" x14ac:dyDescent="0.3">
      <c r="A36" s="72">
        <v>35</v>
      </c>
      <c r="B36" s="63"/>
      <c r="C36" s="71" t="s">
        <v>745</v>
      </c>
      <c r="D36" s="71" t="s">
        <v>775</v>
      </c>
      <c r="E36" s="71" t="s">
        <v>776</v>
      </c>
      <c r="F36" s="14"/>
      <c r="G36" s="14" t="s">
        <v>748</v>
      </c>
      <c r="H36" s="514"/>
      <c r="I36" s="514"/>
      <c r="J36" s="509">
        <f t="shared" si="0"/>
        <v>0</v>
      </c>
      <c r="K36" s="533" t="s">
        <v>503</v>
      </c>
      <c r="L36" s="12"/>
    </row>
    <row r="37" spans="1:12" ht="15" customHeight="1" x14ac:dyDescent="0.3">
      <c r="A37" s="72">
        <v>36</v>
      </c>
      <c r="B37" s="63"/>
      <c r="C37" s="71" t="s">
        <v>745</v>
      </c>
      <c r="D37" s="71" t="s">
        <v>775</v>
      </c>
      <c r="E37" s="71" t="s">
        <v>777</v>
      </c>
      <c r="F37" s="14"/>
      <c r="G37" s="14" t="s">
        <v>748</v>
      </c>
      <c r="H37" s="514"/>
      <c r="I37" s="514"/>
      <c r="J37" s="509">
        <f t="shared" si="0"/>
        <v>0</v>
      </c>
      <c r="K37" s="533" t="s">
        <v>503</v>
      </c>
      <c r="L37" s="12"/>
    </row>
    <row r="38" spans="1:12" ht="15" customHeight="1" x14ac:dyDescent="0.3">
      <c r="A38" s="72">
        <v>37</v>
      </c>
      <c r="B38" s="63"/>
      <c r="C38" s="71" t="s">
        <v>745</v>
      </c>
      <c r="D38" s="71" t="s">
        <v>775</v>
      </c>
      <c r="E38" s="71" t="s">
        <v>778</v>
      </c>
      <c r="F38" s="14"/>
      <c r="G38" s="14" t="s">
        <v>748</v>
      </c>
      <c r="H38" s="514"/>
      <c r="I38" s="514"/>
      <c r="J38" s="509">
        <f t="shared" si="0"/>
        <v>0</v>
      </c>
      <c r="K38" s="533" t="s">
        <v>503</v>
      </c>
      <c r="L38" s="12"/>
    </row>
    <row r="39" spans="1:12" ht="15" customHeight="1" x14ac:dyDescent="0.3">
      <c r="A39" s="72">
        <v>38</v>
      </c>
      <c r="B39" s="63"/>
      <c r="C39" s="71" t="s">
        <v>745</v>
      </c>
      <c r="D39" s="71" t="s">
        <v>779</v>
      </c>
      <c r="E39" s="71" t="s">
        <v>780</v>
      </c>
      <c r="F39" s="14"/>
      <c r="G39" s="14" t="s">
        <v>748</v>
      </c>
      <c r="H39" s="514"/>
      <c r="I39" s="514"/>
      <c r="J39" s="509">
        <f t="shared" si="0"/>
        <v>0</v>
      </c>
      <c r="K39" s="533" t="s">
        <v>503</v>
      </c>
      <c r="L39" s="12"/>
    </row>
    <row r="40" spans="1:12" ht="15" customHeight="1" x14ac:dyDescent="0.3">
      <c r="A40" s="72">
        <v>39</v>
      </c>
      <c r="B40" s="63"/>
      <c r="C40" s="71" t="s">
        <v>745</v>
      </c>
      <c r="D40" s="71" t="s">
        <v>779</v>
      </c>
      <c r="E40" s="71" t="s">
        <v>781</v>
      </c>
      <c r="F40" s="14"/>
      <c r="G40" s="14" t="s">
        <v>748</v>
      </c>
      <c r="H40" s="514"/>
      <c r="I40" s="514"/>
      <c r="J40" s="509">
        <f t="shared" si="0"/>
        <v>0</v>
      </c>
      <c r="K40" s="533" t="s">
        <v>503</v>
      </c>
      <c r="L40" s="12"/>
    </row>
    <row r="41" spans="1:12" ht="15" customHeight="1" x14ac:dyDescent="0.3">
      <c r="A41" s="72">
        <v>40</v>
      </c>
      <c r="B41" s="63"/>
      <c r="C41" s="71" t="s">
        <v>745</v>
      </c>
      <c r="D41" s="71" t="s">
        <v>779</v>
      </c>
      <c r="E41" s="71" t="s">
        <v>782</v>
      </c>
      <c r="F41" s="14"/>
      <c r="G41" s="14" t="s">
        <v>748</v>
      </c>
      <c r="H41" s="514"/>
      <c r="I41" s="514"/>
      <c r="J41" s="509">
        <f t="shared" si="0"/>
        <v>0</v>
      </c>
      <c r="K41" s="533" t="s">
        <v>503</v>
      </c>
      <c r="L41" s="12"/>
    </row>
    <row r="42" spans="1:12" ht="15" customHeight="1" x14ac:dyDescent="0.3">
      <c r="A42" s="72">
        <v>41</v>
      </c>
      <c r="B42" s="63"/>
      <c r="C42" s="71" t="s">
        <v>745</v>
      </c>
      <c r="D42" s="71" t="s">
        <v>783</v>
      </c>
      <c r="E42" s="71" t="s">
        <v>784</v>
      </c>
      <c r="F42" s="14"/>
      <c r="G42" s="14" t="s">
        <v>742</v>
      </c>
      <c r="H42" s="514"/>
      <c r="I42" s="514"/>
      <c r="J42" s="509">
        <f t="shared" ref="J42:J60" si="1">I42-H42</f>
        <v>0</v>
      </c>
      <c r="K42" s="533" t="s">
        <v>503</v>
      </c>
      <c r="L42" s="12"/>
    </row>
    <row r="43" spans="1:12" ht="15" customHeight="1" x14ac:dyDescent="0.3">
      <c r="A43" s="72">
        <v>42</v>
      </c>
      <c r="B43" s="63"/>
      <c r="C43" s="71" t="s">
        <v>745</v>
      </c>
      <c r="D43" s="71" t="s">
        <v>783</v>
      </c>
      <c r="E43" s="71" t="s">
        <v>785</v>
      </c>
      <c r="F43" s="14"/>
      <c r="G43" s="14" t="s">
        <v>742</v>
      </c>
      <c r="H43" s="514"/>
      <c r="I43" s="514"/>
      <c r="J43" s="509">
        <f t="shared" si="1"/>
        <v>0</v>
      </c>
      <c r="K43" s="533" t="s">
        <v>503</v>
      </c>
      <c r="L43" s="12"/>
    </row>
    <row r="44" spans="1:12" ht="15" customHeight="1" x14ac:dyDescent="0.3">
      <c r="A44" s="72">
        <v>43</v>
      </c>
      <c r="B44" s="63"/>
      <c r="C44" s="71" t="s">
        <v>745</v>
      </c>
      <c r="D44" s="71" t="s">
        <v>783</v>
      </c>
      <c r="E44" s="71" t="s">
        <v>786</v>
      </c>
      <c r="F44" s="14"/>
      <c r="G44" s="14" t="s">
        <v>742</v>
      </c>
      <c r="H44" s="514"/>
      <c r="I44" s="514"/>
      <c r="J44" s="509">
        <f t="shared" si="1"/>
        <v>0</v>
      </c>
      <c r="K44" s="533" t="s">
        <v>503</v>
      </c>
      <c r="L44" s="12"/>
    </row>
    <row r="45" spans="1:12" ht="15" customHeight="1" x14ac:dyDescent="0.3">
      <c r="A45" s="72">
        <v>44</v>
      </c>
      <c r="B45" s="63"/>
      <c r="C45" s="71" t="s">
        <v>745</v>
      </c>
      <c r="D45" s="71" t="s">
        <v>783</v>
      </c>
      <c r="E45" s="71" t="s">
        <v>787</v>
      </c>
      <c r="F45" s="14"/>
      <c r="G45" s="14" t="s">
        <v>742</v>
      </c>
      <c r="H45" s="514"/>
      <c r="I45" s="514"/>
      <c r="J45" s="509">
        <f t="shared" si="1"/>
        <v>0</v>
      </c>
      <c r="K45" s="533" t="s">
        <v>503</v>
      </c>
      <c r="L45" s="12"/>
    </row>
    <row r="46" spans="1:12" ht="15" customHeight="1" x14ac:dyDescent="0.3">
      <c r="A46" s="72">
        <v>45</v>
      </c>
      <c r="B46" s="63"/>
      <c r="C46" s="71" t="s">
        <v>745</v>
      </c>
      <c r="D46" s="71" t="s">
        <v>783</v>
      </c>
      <c r="E46" s="71" t="s">
        <v>788</v>
      </c>
      <c r="F46" s="14"/>
      <c r="G46" s="14" t="s">
        <v>742</v>
      </c>
      <c r="H46" s="514"/>
      <c r="I46" s="514"/>
      <c r="J46" s="509">
        <f t="shared" si="1"/>
        <v>0</v>
      </c>
      <c r="K46" s="533" t="s">
        <v>503</v>
      </c>
      <c r="L46" s="12"/>
    </row>
    <row r="47" spans="1:12" ht="15" customHeight="1" x14ac:dyDescent="0.3">
      <c r="A47" s="72">
        <v>46</v>
      </c>
      <c r="B47" s="63"/>
      <c r="C47" s="71" t="s">
        <v>745</v>
      </c>
      <c r="D47" s="71" t="s">
        <v>789</v>
      </c>
      <c r="E47" s="71" t="s">
        <v>790</v>
      </c>
      <c r="F47" s="14"/>
      <c r="G47" s="14" t="s">
        <v>742</v>
      </c>
      <c r="H47" s="514"/>
      <c r="I47" s="514"/>
      <c r="J47" s="509">
        <f t="shared" si="1"/>
        <v>0</v>
      </c>
      <c r="K47" s="533" t="s">
        <v>503</v>
      </c>
      <c r="L47" s="12"/>
    </row>
    <row r="48" spans="1:12" ht="15" customHeight="1" x14ac:dyDescent="0.3">
      <c r="A48" s="72">
        <v>47</v>
      </c>
      <c r="B48" s="63"/>
      <c r="C48" s="71" t="s">
        <v>745</v>
      </c>
      <c r="D48" s="71" t="s">
        <v>789</v>
      </c>
      <c r="E48" s="71" t="s">
        <v>791</v>
      </c>
      <c r="F48" s="14"/>
      <c r="G48" s="14" t="s">
        <v>742</v>
      </c>
      <c r="H48" s="514"/>
      <c r="I48" s="514"/>
      <c r="J48" s="509">
        <f t="shared" si="1"/>
        <v>0</v>
      </c>
      <c r="K48" s="533" t="s">
        <v>503</v>
      </c>
      <c r="L48" s="12"/>
    </row>
    <row r="49" spans="1:12" ht="15" customHeight="1" x14ac:dyDescent="0.3">
      <c r="A49" s="72">
        <v>48</v>
      </c>
      <c r="B49" s="63"/>
      <c r="C49" s="71" t="s">
        <v>745</v>
      </c>
      <c r="D49" s="71" t="s">
        <v>792</v>
      </c>
      <c r="E49" s="71" t="s">
        <v>793</v>
      </c>
      <c r="F49" s="14"/>
      <c r="G49" s="14" t="s">
        <v>742</v>
      </c>
      <c r="H49" s="514"/>
      <c r="I49" s="514"/>
      <c r="J49" s="509">
        <f t="shared" si="1"/>
        <v>0</v>
      </c>
      <c r="K49" s="533" t="s">
        <v>503</v>
      </c>
      <c r="L49" s="12"/>
    </row>
    <row r="50" spans="1:12" ht="15" customHeight="1" x14ac:dyDescent="0.3">
      <c r="A50" s="72">
        <v>49</v>
      </c>
      <c r="B50" s="63"/>
      <c r="C50" s="71" t="s">
        <v>745</v>
      </c>
      <c r="D50" s="71" t="s">
        <v>794</v>
      </c>
      <c r="E50" s="71" t="s">
        <v>795</v>
      </c>
      <c r="F50" s="14"/>
      <c r="G50" s="14" t="s">
        <v>742</v>
      </c>
      <c r="H50" s="514"/>
      <c r="I50" s="514"/>
      <c r="J50" s="509">
        <f t="shared" si="1"/>
        <v>0</v>
      </c>
      <c r="K50" s="533" t="s">
        <v>503</v>
      </c>
      <c r="L50" s="12"/>
    </row>
    <row r="51" spans="1:12" ht="15" customHeight="1" x14ac:dyDescent="0.3">
      <c r="A51" s="72">
        <v>50</v>
      </c>
      <c r="B51" s="63"/>
      <c r="C51" s="71" t="s">
        <v>796</v>
      </c>
      <c r="D51" s="71" t="s">
        <v>797</v>
      </c>
      <c r="E51" s="71" t="s">
        <v>798</v>
      </c>
      <c r="F51" s="14"/>
      <c r="G51" s="14" t="s">
        <v>748</v>
      </c>
      <c r="H51" s="514"/>
      <c r="I51" s="514"/>
      <c r="J51" s="509">
        <f t="shared" si="1"/>
        <v>0</v>
      </c>
      <c r="K51" s="533" t="s">
        <v>503</v>
      </c>
      <c r="L51" s="12"/>
    </row>
    <row r="52" spans="1:12" ht="15" customHeight="1" x14ac:dyDescent="0.3">
      <c r="A52" s="72">
        <v>51</v>
      </c>
      <c r="B52" s="63"/>
      <c r="C52" s="71" t="s">
        <v>796</v>
      </c>
      <c r="D52" s="71" t="s">
        <v>799</v>
      </c>
      <c r="E52" s="71" t="s">
        <v>800</v>
      </c>
      <c r="F52" s="14"/>
      <c r="G52" s="14" t="s">
        <v>748</v>
      </c>
      <c r="H52" s="514"/>
      <c r="I52" s="514"/>
      <c r="J52" s="509">
        <f t="shared" si="1"/>
        <v>0</v>
      </c>
      <c r="K52" s="533" t="s">
        <v>503</v>
      </c>
      <c r="L52" s="12"/>
    </row>
    <row r="53" spans="1:12" ht="15" customHeight="1" x14ac:dyDescent="0.3">
      <c r="A53" s="72">
        <v>52</v>
      </c>
      <c r="B53" s="63"/>
      <c r="C53" s="71" t="s">
        <v>796</v>
      </c>
      <c r="D53" s="71" t="s">
        <v>801</v>
      </c>
      <c r="E53" s="71" t="s">
        <v>802</v>
      </c>
      <c r="F53" s="14"/>
      <c r="G53" s="14" t="s">
        <v>748</v>
      </c>
      <c r="H53" s="514"/>
      <c r="I53" s="514"/>
      <c r="J53" s="509">
        <f t="shared" si="1"/>
        <v>0</v>
      </c>
      <c r="K53" s="533" t="s">
        <v>503</v>
      </c>
      <c r="L53" s="12"/>
    </row>
    <row r="54" spans="1:12" ht="15" customHeight="1" x14ac:dyDescent="0.3">
      <c r="A54" s="72">
        <v>53</v>
      </c>
      <c r="B54" s="63"/>
      <c r="C54" s="71" t="s">
        <v>796</v>
      </c>
      <c r="D54" s="71" t="s">
        <v>803</v>
      </c>
      <c r="E54" s="71" t="s">
        <v>804</v>
      </c>
      <c r="F54" s="14"/>
      <c r="G54" s="14" t="s">
        <v>742</v>
      </c>
      <c r="H54" s="514"/>
      <c r="I54" s="514"/>
      <c r="J54" s="509">
        <f t="shared" si="1"/>
        <v>0</v>
      </c>
      <c r="K54" s="533" t="s">
        <v>503</v>
      </c>
      <c r="L54" s="12"/>
    </row>
    <row r="55" spans="1:12" ht="15" customHeight="1" x14ac:dyDescent="0.3">
      <c r="A55" s="72">
        <v>54</v>
      </c>
      <c r="B55" s="63"/>
      <c r="C55" s="71" t="s">
        <v>739</v>
      </c>
      <c r="D55" s="71" t="s">
        <v>805</v>
      </c>
      <c r="E55" s="71" t="s">
        <v>806</v>
      </c>
      <c r="F55" s="14"/>
      <c r="G55" s="14" t="s">
        <v>742</v>
      </c>
      <c r="H55" s="514"/>
      <c r="I55" s="514"/>
      <c r="J55" s="509">
        <f t="shared" si="1"/>
        <v>0</v>
      </c>
      <c r="K55" s="533" t="s">
        <v>503</v>
      </c>
      <c r="L55" s="12"/>
    </row>
    <row r="56" spans="1:12" ht="15" customHeight="1" x14ac:dyDescent="0.3">
      <c r="A56" s="72">
        <v>55</v>
      </c>
      <c r="B56" s="63"/>
      <c r="C56" s="71" t="s">
        <v>739</v>
      </c>
      <c r="D56" s="71" t="s">
        <v>807</v>
      </c>
      <c r="E56" s="71" t="s">
        <v>808</v>
      </c>
      <c r="F56" s="14"/>
      <c r="G56" s="14" t="s">
        <v>809</v>
      </c>
      <c r="H56" s="514"/>
      <c r="I56" s="514"/>
      <c r="J56" s="509">
        <f t="shared" si="1"/>
        <v>0</v>
      </c>
      <c r="K56" s="533" t="s">
        <v>503</v>
      </c>
      <c r="L56" s="12"/>
    </row>
    <row r="57" spans="1:12" ht="15" customHeight="1" x14ac:dyDescent="0.3">
      <c r="A57" s="72">
        <v>56</v>
      </c>
      <c r="B57" s="63"/>
      <c r="C57" s="71" t="s">
        <v>739</v>
      </c>
      <c r="D57" s="71" t="s">
        <v>810</v>
      </c>
      <c r="E57" s="71" t="s">
        <v>811</v>
      </c>
      <c r="F57" s="14"/>
      <c r="G57" s="14" t="s">
        <v>812</v>
      </c>
      <c r="H57" s="514"/>
      <c r="I57" s="514"/>
      <c r="J57" s="509">
        <f t="shared" si="1"/>
        <v>0</v>
      </c>
      <c r="K57" s="533" t="s">
        <v>503</v>
      </c>
      <c r="L57" s="12"/>
    </row>
    <row r="58" spans="1:12" ht="15" customHeight="1" x14ac:dyDescent="0.3">
      <c r="A58" s="72">
        <v>57</v>
      </c>
      <c r="B58" s="63"/>
      <c r="C58" s="71" t="s">
        <v>739</v>
      </c>
      <c r="D58" s="71" t="s">
        <v>813</v>
      </c>
      <c r="E58" s="71" t="s">
        <v>814</v>
      </c>
      <c r="F58" s="14"/>
      <c r="G58" s="14" t="s">
        <v>809</v>
      </c>
      <c r="H58" s="514"/>
      <c r="I58" s="514"/>
      <c r="J58" s="509">
        <f t="shared" si="1"/>
        <v>0</v>
      </c>
      <c r="K58" s="533" t="s">
        <v>503</v>
      </c>
      <c r="L58" s="12"/>
    </row>
    <row r="59" spans="1:12" ht="15" customHeight="1" x14ac:dyDescent="0.3">
      <c r="A59" s="72">
        <v>58</v>
      </c>
      <c r="B59" s="63"/>
      <c r="C59" s="71" t="s">
        <v>739</v>
      </c>
      <c r="D59" s="71" t="s">
        <v>813</v>
      </c>
      <c r="E59" s="71" t="s">
        <v>815</v>
      </c>
      <c r="F59" s="14"/>
      <c r="G59" s="14" t="s">
        <v>812</v>
      </c>
      <c r="H59" s="514"/>
      <c r="I59" s="514"/>
      <c r="J59" s="509">
        <f t="shared" si="1"/>
        <v>0</v>
      </c>
      <c r="K59" s="533" t="s">
        <v>503</v>
      </c>
      <c r="L59" s="12"/>
    </row>
    <row r="60" spans="1:12" ht="15" customHeight="1" x14ac:dyDescent="0.3">
      <c r="A60" s="72">
        <v>59</v>
      </c>
      <c r="B60" s="63"/>
      <c r="C60" s="71" t="s">
        <v>739</v>
      </c>
      <c r="D60" s="71" t="s">
        <v>816</v>
      </c>
      <c r="E60" s="71" t="s">
        <v>817</v>
      </c>
      <c r="F60" s="14"/>
      <c r="G60" s="14" t="s">
        <v>748</v>
      </c>
      <c r="H60" s="446"/>
      <c r="I60" s="446"/>
      <c r="J60" s="447">
        <f t="shared" si="1"/>
        <v>0</v>
      </c>
      <c r="K60" s="448" t="s">
        <v>503</v>
      </c>
      <c r="L60" s="12"/>
    </row>
    <row r="61" spans="1:12" s="330" customFormat="1" ht="15" customHeight="1" x14ac:dyDescent="0.3">
      <c r="A61" s="72"/>
      <c r="B61" s="63"/>
      <c r="C61" s="71"/>
      <c r="D61" s="71"/>
      <c r="E61" s="71"/>
      <c r="F61" s="63"/>
      <c r="G61" s="63"/>
      <c r="H61" s="331"/>
      <c r="I61" s="331"/>
      <c r="J61" s="331"/>
      <c r="K61" s="331"/>
      <c r="L61" s="63"/>
    </row>
  </sheetData>
  <sheetProtection formatRows="0" insertRows="0"/>
  <mergeCells count="4">
    <mergeCell ref="A6:L6"/>
    <mergeCell ref="I2:K2"/>
    <mergeCell ref="I3:K3"/>
    <mergeCell ref="I4:K4"/>
  </mergeCells>
  <dataValidations count="2">
    <dataValidation allowBlank="1" showInputMessage="1" showErrorMessage="1" prompt="Please enter Network / Sub-Network Name" sqref="I4:K4" xr:uid="{00000000-0002-0000-1000-000000000000}"/>
    <dataValidation type="list" allowBlank="1" showInputMessage="1" showErrorMessage="1" prompt="Please select from available drop-down options" sqref="K10:K61 K8" xr:uid="{00000000-0002-0000-1000-000001000000}">
      <formula1>"1,2,3,4,N/A,[Select one]"</formula1>
    </dataValidation>
  </dataValidations>
  <pageMargins left="0.70866141732283472" right="0.70866141732283472" top="0.74803149606299213" bottom="0.74803149606299213" header="0.31496062992125989" footer="0.31496062992125989"/>
  <pageSetup paperSize="9" scale="48"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9" tint="-0.499984740745262"/>
    <pageSetUpPr fitToPage="1"/>
  </sheetPr>
  <dimension ref="A1:AU62"/>
  <sheetViews>
    <sheetView showGridLines="0" view="pageBreakPreview" zoomScale="115" zoomScaleNormal="100" zoomScaleSheetLayoutView="115" workbookViewId="0">
      <selection activeCell="AQ9" sqref="AQ9"/>
    </sheetView>
  </sheetViews>
  <sheetFormatPr defaultColWidth="9" defaultRowHeight="13.8" x14ac:dyDescent="0.3"/>
  <cols>
    <col min="1" max="1" width="4.5546875" customWidth="1"/>
    <col min="2" max="2" width="3.44140625" customWidth="1"/>
    <col min="3" max="3" width="10" customWidth="1"/>
    <col min="4" max="4" width="31.5546875" customWidth="1"/>
    <col min="5" max="5" width="53" customWidth="1"/>
    <col min="6" max="6" width="8.44140625" customWidth="1"/>
    <col min="7" max="42" width="8.88671875" customWidth="1"/>
    <col min="43" max="43" width="13.33203125" customWidth="1"/>
    <col min="44" max="44" width="10.77734375" customWidth="1"/>
    <col min="45" max="45" width="10.109375" customWidth="1"/>
    <col min="46" max="46" width="14.5546875" bestFit="1" customWidth="1"/>
    <col min="47" max="47" width="4.44140625" customWidth="1"/>
  </cols>
  <sheetData>
    <row r="1" spans="1:47" ht="15" customHeight="1" x14ac:dyDescent="0.3">
      <c r="A1" s="315"/>
      <c r="B1" s="312"/>
      <c r="C1" s="314"/>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59"/>
      <c r="AU1" s="311"/>
    </row>
    <row r="2" spans="1:47" ht="18" customHeight="1" x14ac:dyDescent="0.35">
      <c r="A2" s="46"/>
      <c r="B2" s="259"/>
      <c r="C2" s="59"/>
      <c r="D2" s="259"/>
      <c r="E2" s="259"/>
      <c r="F2" s="259"/>
      <c r="G2" s="259"/>
      <c r="H2" s="259"/>
      <c r="I2" s="259"/>
      <c r="J2" s="259"/>
      <c r="K2" s="259"/>
      <c r="L2" s="259"/>
      <c r="M2" s="259"/>
      <c r="N2" s="259"/>
      <c r="O2" s="259"/>
      <c r="P2" s="59"/>
      <c r="Q2" s="59"/>
      <c r="R2" s="59"/>
      <c r="S2" s="59"/>
      <c r="T2" s="59"/>
      <c r="U2" s="59"/>
      <c r="V2" s="59"/>
      <c r="W2" s="259"/>
      <c r="X2" s="259"/>
      <c r="Y2" s="259"/>
      <c r="Z2" s="259"/>
      <c r="AA2" s="259"/>
      <c r="AB2" s="259"/>
      <c r="AC2" s="259"/>
      <c r="AD2" s="60" t="s">
        <v>5</v>
      </c>
      <c r="AE2" s="629" t="str">
        <f>IF(NOT(ISBLANK(CoverSheet!$C$8)),CoverSheet!$C$8,"")</f>
        <v/>
      </c>
      <c r="AF2" s="629"/>
      <c r="AG2" s="629"/>
      <c r="AH2" s="629"/>
      <c r="AI2" s="629"/>
      <c r="AJ2" s="629"/>
      <c r="AK2" s="629"/>
      <c r="AL2" s="629"/>
      <c r="AM2" s="629"/>
      <c r="AN2" s="629"/>
      <c r="AO2" s="629"/>
      <c r="AP2" s="629"/>
      <c r="AQ2" s="629"/>
      <c r="AR2" s="629"/>
      <c r="AS2" s="629"/>
      <c r="AT2" s="59"/>
      <c r="AU2" s="23"/>
    </row>
    <row r="3" spans="1:47" ht="18" customHeight="1" x14ac:dyDescent="0.3">
      <c r="A3" s="46"/>
      <c r="B3" s="259"/>
      <c r="C3" s="59"/>
      <c r="D3" s="259"/>
      <c r="E3" s="259"/>
      <c r="F3" s="259"/>
      <c r="G3" s="259"/>
      <c r="H3" s="259"/>
      <c r="I3" s="259"/>
      <c r="J3" s="259"/>
      <c r="K3" s="259"/>
      <c r="L3" s="259"/>
      <c r="M3" s="259"/>
      <c r="N3" s="259"/>
      <c r="O3" s="259"/>
      <c r="P3" s="59"/>
      <c r="Q3" s="59"/>
      <c r="R3" s="59"/>
      <c r="S3" s="59"/>
      <c r="T3" s="59"/>
      <c r="U3" s="59"/>
      <c r="V3" s="59"/>
      <c r="W3" s="259"/>
      <c r="X3" s="259"/>
      <c r="Y3" s="259"/>
      <c r="Z3" s="259"/>
      <c r="AA3" s="259"/>
      <c r="AB3" s="259"/>
      <c r="AC3" s="259"/>
      <c r="AD3" s="60" t="s">
        <v>72</v>
      </c>
      <c r="AE3" s="630" t="str">
        <f>IF(ISNUMBER(CoverSheet!$C$12),CoverSheet!$C$12,"")</f>
        <v/>
      </c>
      <c r="AF3" s="630"/>
      <c r="AG3" s="630"/>
      <c r="AH3" s="630"/>
      <c r="AI3" s="630"/>
      <c r="AJ3" s="630"/>
      <c r="AK3" s="630"/>
      <c r="AL3" s="630"/>
      <c r="AM3" s="630"/>
      <c r="AN3" s="630"/>
      <c r="AO3" s="704"/>
      <c r="AP3" s="704"/>
      <c r="AQ3" s="630"/>
      <c r="AR3" s="630"/>
      <c r="AS3" s="630"/>
      <c r="AT3" s="59"/>
      <c r="AU3" s="23"/>
    </row>
    <row r="4" spans="1:47" ht="18" customHeight="1" x14ac:dyDescent="0.4">
      <c r="A4" s="79"/>
      <c r="B4" s="80"/>
      <c r="C4" s="59"/>
      <c r="D4" s="259"/>
      <c r="E4" s="259"/>
      <c r="F4" s="259"/>
      <c r="G4" s="259"/>
      <c r="H4" s="259"/>
      <c r="I4" s="259"/>
      <c r="J4" s="259"/>
      <c r="K4" s="259"/>
      <c r="L4" s="259"/>
      <c r="M4" s="259"/>
      <c r="N4" s="259"/>
      <c r="O4" s="259"/>
      <c r="P4" s="259"/>
      <c r="Q4" s="201"/>
      <c r="R4" s="259"/>
      <c r="S4" s="259"/>
      <c r="T4" s="259"/>
      <c r="U4" s="259"/>
      <c r="V4" s="259"/>
      <c r="W4" s="259"/>
      <c r="X4" s="259"/>
      <c r="Y4" s="259"/>
      <c r="Z4" s="259"/>
      <c r="AA4" s="259"/>
      <c r="AB4" s="259"/>
      <c r="AC4" s="259"/>
      <c r="AD4" s="60" t="s">
        <v>729</v>
      </c>
      <c r="AE4" s="703"/>
      <c r="AF4" s="703"/>
      <c r="AG4" s="703"/>
      <c r="AH4" s="703"/>
      <c r="AI4" s="703"/>
      <c r="AJ4" s="703"/>
      <c r="AK4" s="703"/>
      <c r="AL4" s="703"/>
      <c r="AM4" s="703"/>
      <c r="AN4" s="703"/>
      <c r="AO4" s="703"/>
      <c r="AP4" s="703"/>
      <c r="AQ4" s="703"/>
      <c r="AR4" s="703"/>
      <c r="AS4" s="703"/>
      <c r="AT4" s="59"/>
      <c r="AU4" s="23"/>
    </row>
    <row r="5" spans="1:47" ht="21" x14ac:dyDescent="0.4">
      <c r="A5" s="144" t="s">
        <v>858</v>
      </c>
      <c r="B5" s="80"/>
      <c r="C5" s="59"/>
      <c r="D5" s="259"/>
      <c r="E5" s="259"/>
      <c r="F5" s="259"/>
      <c r="G5" s="259"/>
      <c r="H5" s="259"/>
      <c r="I5" s="259"/>
      <c r="J5" s="259"/>
      <c r="K5" s="259"/>
      <c r="L5" s="259"/>
      <c r="M5" s="259"/>
      <c r="N5" s="259"/>
      <c r="O5" s="259"/>
      <c r="P5" s="259"/>
      <c r="Q5" s="201"/>
      <c r="R5" s="259"/>
      <c r="S5" s="259"/>
      <c r="T5" s="259"/>
      <c r="U5" s="259"/>
      <c r="V5" s="259"/>
      <c r="W5" s="259"/>
      <c r="X5" s="259"/>
      <c r="Y5" s="259"/>
      <c r="Z5" s="259"/>
      <c r="AA5" s="259"/>
      <c r="AB5" s="259"/>
      <c r="AC5" s="259"/>
      <c r="AD5" s="201"/>
      <c r="AE5" s="259"/>
      <c r="AF5" s="259"/>
      <c r="AG5" s="259"/>
      <c r="AH5" s="259"/>
      <c r="AI5" s="259"/>
      <c r="AJ5" s="259"/>
      <c r="AK5" s="259"/>
      <c r="AL5" s="259"/>
      <c r="AM5" s="259"/>
      <c r="AN5" s="259"/>
      <c r="AO5" s="259"/>
      <c r="AP5" s="259"/>
      <c r="AQ5" s="259"/>
      <c r="AR5" s="259"/>
      <c r="AS5" s="259"/>
      <c r="AT5" s="59"/>
      <c r="AU5" s="272"/>
    </row>
    <row r="6" spans="1:47" ht="22.5" customHeight="1" x14ac:dyDescent="0.3">
      <c r="A6" s="700" t="s">
        <v>859</v>
      </c>
      <c r="B6" s="701"/>
      <c r="C6" s="701"/>
      <c r="D6" s="701"/>
      <c r="E6" s="701"/>
      <c r="F6" s="701"/>
      <c r="G6" s="701"/>
      <c r="H6" s="701"/>
      <c r="I6" s="701"/>
      <c r="J6" s="701"/>
      <c r="K6" s="701"/>
      <c r="L6" s="701"/>
      <c r="M6" s="701"/>
      <c r="N6" s="701"/>
      <c r="O6" s="701"/>
      <c r="P6" s="701"/>
      <c r="Q6" s="701"/>
      <c r="R6" s="701"/>
      <c r="S6" s="701"/>
      <c r="T6" s="701"/>
      <c r="U6" s="701"/>
      <c r="V6" s="51"/>
      <c r="W6" s="59"/>
      <c r="X6" s="59"/>
      <c r="Y6" s="59"/>
      <c r="Z6" s="59"/>
      <c r="AA6" s="59"/>
      <c r="AB6" s="59"/>
      <c r="AC6" s="51"/>
      <c r="AD6" s="51"/>
      <c r="AE6" s="59"/>
      <c r="AF6" s="59"/>
      <c r="AG6" s="59"/>
      <c r="AH6" s="59"/>
      <c r="AI6" s="59"/>
      <c r="AJ6" s="59"/>
      <c r="AK6" s="59"/>
      <c r="AL6" s="59"/>
      <c r="AM6" s="59"/>
      <c r="AN6" s="59"/>
      <c r="AO6" s="59"/>
      <c r="AP6" s="59"/>
      <c r="AQ6" s="59"/>
      <c r="AR6" s="59"/>
      <c r="AS6" s="59"/>
      <c r="AT6" s="59"/>
      <c r="AU6" s="50"/>
    </row>
    <row r="7" spans="1:47" ht="15" customHeight="1" x14ac:dyDescent="0.3">
      <c r="A7" s="55" t="s">
        <v>75</v>
      </c>
      <c r="B7" s="201"/>
      <c r="C7" s="59"/>
      <c r="D7" s="25"/>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59"/>
      <c r="AU7" s="23"/>
    </row>
    <row r="8" spans="1:47" ht="18" x14ac:dyDescent="0.35">
      <c r="A8" s="16"/>
      <c r="B8" s="66"/>
      <c r="C8" s="29" t="s">
        <v>981</v>
      </c>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20"/>
    </row>
    <row r="9" spans="1:47" ht="15" customHeight="1" x14ac:dyDescent="0.3">
      <c r="A9" s="72">
        <v>8</v>
      </c>
      <c r="B9" s="63"/>
      <c r="C9" s="74"/>
      <c r="D9" s="74" t="s">
        <v>7</v>
      </c>
      <c r="E9" s="305" t="str">
        <f>IF(ISNUMBER(#REF!),#REF!,"")</f>
        <v/>
      </c>
      <c r="F9" s="110"/>
      <c r="G9" s="705" t="s">
        <v>860</v>
      </c>
      <c r="H9" s="705"/>
      <c r="I9" s="705"/>
      <c r="J9" s="705"/>
      <c r="K9" s="705"/>
      <c r="L9" s="705"/>
      <c r="M9" s="705"/>
      <c r="N9" s="705"/>
      <c r="O9" s="705"/>
      <c r="P9" s="705"/>
      <c r="Q9" s="705"/>
      <c r="R9" s="705"/>
      <c r="S9" s="705"/>
      <c r="T9" s="705"/>
      <c r="U9" s="705"/>
      <c r="V9" s="705"/>
      <c r="W9" s="705"/>
      <c r="X9" s="705"/>
      <c r="Y9" s="705"/>
      <c r="Z9" s="705"/>
      <c r="AA9" s="110"/>
      <c r="AB9" s="110"/>
      <c r="AC9" s="110"/>
      <c r="AD9" s="110"/>
      <c r="AE9" s="110"/>
      <c r="AF9" s="110"/>
      <c r="AG9" s="110"/>
      <c r="AH9" s="110"/>
      <c r="AI9" s="110"/>
      <c r="AJ9" s="110"/>
      <c r="AK9" s="110"/>
      <c r="AL9" s="110"/>
      <c r="AM9" s="110"/>
      <c r="AN9" s="110"/>
      <c r="AO9" s="110"/>
      <c r="AP9" s="110"/>
      <c r="AQ9" s="110"/>
      <c r="AR9" s="110"/>
      <c r="AS9" s="110"/>
      <c r="AT9" s="110"/>
      <c r="AU9" s="52"/>
    </row>
    <row r="10" spans="1:47" ht="52.05" customHeight="1" x14ac:dyDescent="0.3">
      <c r="A10" s="72">
        <v>9</v>
      </c>
      <c r="B10" s="63"/>
      <c r="C10" s="121" t="s">
        <v>732</v>
      </c>
      <c r="D10" s="73" t="s">
        <v>568</v>
      </c>
      <c r="E10" s="73" t="s">
        <v>733</v>
      </c>
      <c r="F10" s="89" t="s">
        <v>734</v>
      </c>
      <c r="G10" s="89" t="s">
        <v>861</v>
      </c>
      <c r="H10" s="332" t="s">
        <v>862</v>
      </c>
      <c r="I10" s="332" t="s">
        <v>863</v>
      </c>
      <c r="J10" s="332" t="s">
        <v>864</v>
      </c>
      <c r="K10" s="89" t="s">
        <v>865</v>
      </c>
      <c r="L10" s="89" t="s">
        <v>866</v>
      </c>
      <c r="M10" s="89" t="s">
        <v>867</v>
      </c>
      <c r="N10" s="89" t="s">
        <v>1077</v>
      </c>
      <c r="O10" s="89" t="s">
        <v>1078</v>
      </c>
      <c r="P10" s="89" t="s">
        <v>1079</v>
      </c>
      <c r="Q10" s="89" t="s">
        <v>1080</v>
      </c>
      <c r="R10" s="89" t="s">
        <v>1081</v>
      </c>
      <c r="S10" s="89" t="s">
        <v>1082</v>
      </c>
      <c r="T10" s="89" t="s">
        <v>1083</v>
      </c>
      <c r="U10" s="89" t="s">
        <v>1084</v>
      </c>
      <c r="V10" s="89" t="s">
        <v>1085</v>
      </c>
      <c r="W10" s="89" t="s">
        <v>1086</v>
      </c>
      <c r="X10" s="89" t="s">
        <v>1087</v>
      </c>
      <c r="Y10" s="89" t="s">
        <v>1088</v>
      </c>
      <c r="Z10" s="89" t="s">
        <v>1089</v>
      </c>
      <c r="AA10" s="89" t="s">
        <v>1090</v>
      </c>
      <c r="AB10" s="89" t="s">
        <v>1091</v>
      </c>
      <c r="AC10" s="89" t="s">
        <v>1092</v>
      </c>
      <c r="AD10" s="89" t="s">
        <v>1093</v>
      </c>
      <c r="AE10" s="89" t="s">
        <v>1094</v>
      </c>
      <c r="AF10" s="332" t="s">
        <v>1095</v>
      </c>
      <c r="AG10" s="332" t="s">
        <v>1096</v>
      </c>
      <c r="AH10" s="332" t="s">
        <v>1097</v>
      </c>
      <c r="AI10" s="332" t="s">
        <v>1098</v>
      </c>
      <c r="AJ10" s="332" t="s">
        <v>1099</v>
      </c>
      <c r="AK10" s="332" t="s">
        <v>1100</v>
      </c>
      <c r="AL10" s="332" t="s">
        <v>1101</v>
      </c>
      <c r="AM10" s="332" t="s">
        <v>1102</v>
      </c>
      <c r="AN10" s="332" t="s">
        <v>1103</v>
      </c>
      <c r="AO10" s="332" t="s">
        <v>1106</v>
      </c>
      <c r="AP10" s="332" t="s">
        <v>1107</v>
      </c>
      <c r="AQ10" s="190" t="s">
        <v>868</v>
      </c>
      <c r="AR10" s="190" t="s">
        <v>736</v>
      </c>
      <c r="AS10" s="89" t="s">
        <v>869</v>
      </c>
      <c r="AT10" s="89" t="s">
        <v>738</v>
      </c>
      <c r="AU10" s="33"/>
    </row>
    <row r="11" spans="1:47" ht="15" customHeight="1" x14ac:dyDescent="0.3">
      <c r="A11" s="72">
        <v>10</v>
      </c>
      <c r="B11" s="63"/>
      <c r="C11" s="47" t="s">
        <v>739</v>
      </c>
      <c r="D11" s="71" t="s">
        <v>740</v>
      </c>
      <c r="E11" s="71" t="s">
        <v>741</v>
      </c>
      <c r="F11" s="14" t="s">
        <v>742</v>
      </c>
      <c r="G11" s="514"/>
      <c r="H11" s="520"/>
      <c r="I11" s="520"/>
      <c r="J11" s="520"/>
      <c r="K11" s="520"/>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0"/>
      <c r="AL11" s="520"/>
      <c r="AM11" s="520"/>
      <c r="AN11" s="625"/>
      <c r="AO11" s="625"/>
      <c r="AP11" s="625"/>
      <c r="AQ11" s="514"/>
      <c r="AR11" s="203">
        <f t="shared" ref="AR11:AR42" si="0">SUM(G11:AQ11)</f>
        <v>0</v>
      </c>
      <c r="AS11" s="514"/>
      <c r="AT11" s="273" t="s">
        <v>503</v>
      </c>
      <c r="AU11" s="12"/>
    </row>
    <row r="12" spans="1:47" ht="15" customHeight="1" x14ac:dyDescent="0.3">
      <c r="A12" s="72">
        <v>11</v>
      </c>
      <c r="B12" s="63"/>
      <c r="C12" s="47" t="s">
        <v>739</v>
      </c>
      <c r="D12" s="71" t="s">
        <v>740</v>
      </c>
      <c r="E12" s="71" t="s">
        <v>743</v>
      </c>
      <c r="F12" s="14" t="s">
        <v>742</v>
      </c>
      <c r="G12" s="514"/>
      <c r="H12" s="520"/>
      <c r="I12" s="520"/>
      <c r="J12" s="520"/>
      <c r="K12" s="520"/>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625"/>
      <c r="AO12" s="625"/>
      <c r="AP12" s="625"/>
      <c r="AQ12" s="514"/>
      <c r="AR12" s="203">
        <f t="shared" si="0"/>
        <v>0</v>
      </c>
      <c r="AS12" s="514"/>
      <c r="AT12" s="273" t="s">
        <v>503</v>
      </c>
      <c r="AU12" s="12"/>
    </row>
    <row r="13" spans="1:47" ht="15" customHeight="1" x14ac:dyDescent="0.3">
      <c r="A13" s="72">
        <v>12</v>
      </c>
      <c r="B13" s="63"/>
      <c r="C13" s="47" t="s">
        <v>739</v>
      </c>
      <c r="D13" s="71" t="s">
        <v>740</v>
      </c>
      <c r="E13" s="71" t="s">
        <v>744</v>
      </c>
      <c r="F13" s="14" t="s">
        <v>742</v>
      </c>
      <c r="G13" s="514"/>
      <c r="H13" s="520"/>
      <c r="I13" s="520"/>
      <c r="J13" s="520"/>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625"/>
      <c r="AO13" s="625"/>
      <c r="AP13" s="625"/>
      <c r="AQ13" s="514"/>
      <c r="AR13" s="203">
        <f t="shared" si="0"/>
        <v>0</v>
      </c>
      <c r="AS13" s="514"/>
      <c r="AT13" s="273" t="s">
        <v>503</v>
      </c>
      <c r="AU13" s="12"/>
    </row>
    <row r="14" spans="1:47" ht="15" customHeight="1" x14ac:dyDescent="0.3">
      <c r="A14" s="72">
        <v>13</v>
      </c>
      <c r="B14" s="63"/>
      <c r="C14" s="47" t="s">
        <v>745</v>
      </c>
      <c r="D14" s="71" t="s">
        <v>746</v>
      </c>
      <c r="E14" s="71" t="s">
        <v>747</v>
      </c>
      <c r="F14" s="14" t="s">
        <v>748</v>
      </c>
      <c r="G14" s="514"/>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0"/>
      <c r="AL14" s="520"/>
      <c r="AM14" s="520"/>
      <c r="AN14" s="625"/>
      <c r="AO14" s="625"/>
      <c r="AP14" s="625"/>
      <c r="AQ14" s="514"/>
      <c r="AR14" s="203">
        <f t="shared" si="0"/>
        <v>0</v>
      </c>
      <c r="AS14" s="514"/>
      <c r="AT14" s="273" t="s">
        <v>503</v>
      </c>
      <c r="AU14" s="12"/>
    </row>
    <row r="15" spans="1:47" ht="15" customHeight="1" x14ac:dyDescent="0.3">
      <c r="A15" s="72">
        <v>14</v>
      </c>
      <c r="B15" s="63"/>
      <c r="C15" s="47" t="s">
        <v>745</v>
      </c>
      <c r="D15" s="71" t="s">
        <v>746</v>
      </c>
      <c r="E15" s="71" t="s">
        <v>749</v>
      </c>
      <c r="F15" s="14" t="s">
        <v>748</v>
      </c>
      <c r="G15" s="514"/>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625"/>
      <c r="AO15" s="625"/>
      <c r="AP15" s="625"/>
      <c r="AQ15" s="514"/>
      <c r="AR15" s="203">
        <f t="shared" si="0"/>
        <v>0</v>
      </c>
      <c r="AS15" s="514"/>
      <c r="AT15" s="273" t="s">
        <v>503</v>
      </c>
      <c r="AU15" s="12"/>
    </row>
    <row r="16" spans="1:47" ht="15" customHeight="1" x14ac:dyDescent="0.3">
      <c r="A16" s="72">
        <v>15</v>
      </c>
      <c r="B16" s="63"/>
      <c r="C16" s="47" t="s">
        <v>745</v>
      </c>
      <c r="D16" s="71" t="s">
        <v>750</v>
      </c>
      <c r="E16" s="71" t="s">
        <v>751</v>
      </c>
      <c r="F16" s="14" t="s">
        <v>748</v>
      </c>
      <c r="G16" s="514"/>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20"/>
      <c r="AI16" s="520"/>
      <c r="AJ16" s="520"/>
      <c r="AK16" s="520"/>
      <c r="AL16" s="520"/>
      <c r="AM16" s="520"/>
      <c r="AN16" s="625"/>
      <c r="AO16" s="625"/>
      <c r="AP16" s="625"/>
      <c r="AQ16" s="514"/>
      <c r="AR16" s="203">
        <f t="shared" si="0"/>
        <v>0</v>
      </c>
      <c r="AS16" s="514"/>
      <c r="AT16" s="273" t="s">
        <v>503</v>
      </c>
      <c r="AU16" s="12"/>
    </row>
    <row r="17" spans="1:47" ht="15" customHeight="1" x14ac:dyDescent="0.3">
      <c r="A17" s="72">
        <v>16</v>
      </c>
      <c r="B17" s="63"/>
      <c r="C17" s="47" t="s">
        <v>745</v>
      </c>
      <c r="D17" s="71" t="s">
        <v>750</v>
      </c>
      <c r="E17" s="71" t="s">
        <v>752</v>
      </c>
      <c r="F17" s="14" t="s">
        <v>748</v>
      </c>
      <c r="G17" s="514"/>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0"/>
      <c r="AN17" s="625"/>
      <c r="AO17" s="625"/>
      <c r="AP17" s="625"/>
      <c r="AQ17" s="514"/>
      <c r="AR17" s="203">
        <f t="shared" si="0"/>
        <v>0</v>
      </c>
      <c r="AS17" s="514"/>
      <c r="AT17" s="273" t="s">
        <v>503</v>
      </c>
      <c r="AU17" s="12"/>
    </row>
    <row r="18" spans="1:47" ht="15" customHeight="1" x14ac:dyDescent="0.3">
      <c r="A18" s="72">
        <v>17</v>
      </c>
      <c r="B18" s="63"/>
      <c r="C18" s="47" t="s">
        <v>745</v>
      </c>
      <c r="D18" s="71" t="s">
        <v>750</v>
      </c>
      <c r="E18" s="71" t="s">
        <v>753</v>
      </c>
      <c r="F18" s="14" t="s">
        <v>748</v>
      </c>
      <c r="G18" s="514"/>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625"/>
      <c r="AO18" s="625"/>
      <c r="AP18" s="625"/>
      <c r="AQ18" s="514"/>
      <c r="AR18" s="203">
        <f t="shared" si="0"/>
        <v>0</v>
      </c>
      <c r="AS18" s="514"/>
      <c r="AT18" s="273" t="s">
        <v>503</v>
      </c>
      <c r="AU18" s="12"/>
    </row>
    <row r="19" spans="1:47" ht="15" customHeight="1" x14ac:dyDescent="0.3">
      <c r="A19" s="72">
        <v>18</v>
      </c>
      <c r="B19" s="63"/>
      <c r="C19" s="47" t="s">
        <v>745</v>
      </c>
      <c r="D19" s="71" t="s">
        <v>750</v>
      </c>
      <c r="E19" s="71" t="s">
        <v>754</v>
      </c>
      <c r="F19" s="14" t="s">
        <v>748</v>
      </c>
      <c r="G19" s="514"/>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625"/>
      <c r="AO19" s="625"/>
      <c r="AP19" s="625"/>
      <c r="AQ19" s="514"/>
      <c r="AR19" s="203">
        <f t="shared" si="0"/>
        <v>0</v>
      </c>
      <c r="AS19" s="514"/>
      <c r="AT19" s="273" t="s">
        <v>503</v>
      </c>
      <c r="AU19" s="12"/>
    </row>
    <row r="20" spans="1:47" ht="15" customHeight="1" x14ac:dyDescent="0.3">
      <c r="A20" s="72">
        <v>19</v>
      </c>
      <c r="B20" s="63"/>
      <c r="C20" s="47" t="s">
        <v>745</v>
      </c>
      <c r="D20" s="71" t="s">
        <v>750</v>
      </c>
      <c r="E20" s="71" t="s">
        <v>755</v>
      </c>
      <c r="F20" s="14" t="s">
        <v>748</v>
      </c>
      <c r="G20" s="514"/>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625"/>
      <c r="AO20" s="625"/>
      <c r="AP20" s="625"/>
      <c r="AQ20" s="514"/>
      <c r="AR20" s="203">
        <f t="shared" si="0"/>
        <v>0</v>
      </c>
      <c r="AS20" s="514"/>
      <c r="AT20" s="273" t="s">
        <v>503</v>
      </c>
      <c r="AU20" s="12"/>
    </row>
    <row r="21" spans="1:47" ht="15" customHeight="1" x14ac:dyDescent="0.3">
      <c r="A21" s="72">
        <v>20</v>
      </c>
      <c r="B21" s="63"/>
      <c r="C21" s="47" t="s">
        <v>745</v>
      </c>
      <c r="D21" s="71" t="s">
        <v>750</v>
      </c>
      <c r="E21" s="71" t="s">
        <v>756</v>
      </c>
      <c r="F21" s="14" t="s">
        <v>748</v>
      </c>
      <c r="G21" s="514"/>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0"/>
      <c r="AN21" s="625"/>
      <c r="AO21" s="625"/>
      <c r="AP21" s="625"/>
      <c r="AQ21" s="514"/>
      <c r="AR21" s="203">
        <f t="shared" si="0"/>
        <v>0</v>
      </c>
      <c r="AS21" s="514"/>
      <c r="AT21" s="273" t="s">
        <v>503</v>
      </c>
      <c r="AU21" s="12"/>
    </row>
    <row r="22" spans="1:47" ht="15" customHeight="1" x14ac:dyDescent="0.3">
      <c r="A22" s="72">
        <v>21</v>
      </c>
      <c r="B22" s="63"/>
      <c r="C22" s="47" t="s">
        <v>745</v>
      </c>
      <c r="D22" s="71" t="s">
        <v>750</v>
      </c>
      <c r="E22" s="71" t="s">
        <v>757</v>
      </c>
      <c r="F22" s="14" t="s">
        <v>748</v>
      </c>
      <c r="G22" s="514"/>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0"/>
      <c r="AN22" s="625"/>
      <c r="AO22" s="625"/>
      <c r="AP22" s="625"/>
      <c r="AQ22" s="514"/>
      <c r="AR22" s="203">
        <f t="shared" si="0"/>
        <v>0</v>
      </c>
      <c r="AS22" s="514"/>
      <c r="AT22" s="273" t="s">
        <v>503</v>
      </c>
      <c r="AU22" s="12"/>
    </row>
    <row r="23" spans="1:47" ht="15" customHeight="1" x14ac:dyDescent="0.3">
      <c r="A23" s="72">
        <v>22</v>
      </c>
      <c r="B23" s="63"/>
      <c r="C23" s="47" t="s">
        <v>745</v>
      </c>
      <c r="D23" s="71" t="s">
        <v>750</v>
      </c>
      <c r="E23" s="71" t="s">
        <v>758</v>
      </c>
      <c r="F23" s="14" t="s">
        <v>748</v>
      </c>
      <c r="G23" s="514"/>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0"/>
      <c r="AM23" s="520"/>
      <c r="AN23" s="625"/>
      <c r="AO23" s="625"/>
      <c r="AP23" s="625"/>
      <c r="AQ23" s="514"/>
      <c r="AR23" s="203">
        <f t="shared" si="0"/>
        <v>0</v>
      </c>
      <c r="AS23" s="514"/>
      <c r="AT23" s="273" t="s">
        <v>503</v>
      </c>
      <c r="AU23" s="12"/>
    </row>
    <row r="24" spans="1:47" ht="15" customHeight="1" x14ac:dyDescent="0.3">
      <c r="A24" s="72">
        <v>23</v>
      </c>
      <c r="B24" s="63"/>
      <c r="C24" s="47" t="s">
        <v>745</v>
      </c>
      <c r="D24" s="71" t="s">
        <v>750</v>
      </c>
      <c r="E24" s="71" t="s">
        <v>759</v>
      </c>
      <c r="F24" s="14" t="s">
        <v>748</v>
      </c>
      <c r="G24" s="514"/>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0"/>
      <c r="AM24" s="520"/>
      <c r="AN24" s="625"/>
      <c r="AO24" s="625"/>
      <c r="AP24" s="625"/>
      <c r="AQ24" s="514"/>
      <c r="AR24" s="203">
        <f t="shared" si="0"/>
        <v>0</v>
      </c>
      <c r="AS24" s="514"/>
      <c r="AT24" s="273" t="s">
        <v>503</v>
      </c>
      <c r="AU24" s="12"/>
    </row>
    <row r="25" spans="1:47" ht="15" customHeight="1" x14ac:dyDescent="0.3">
      <c r="A25" s="72">
        <v>24</v>
      </c>
      <c r="B25" s="63"/>
      <c r="C25" s="47" t="s">
        <v>745</v>
      </c>
      <c r="D25" s="71" t="s">
        <v>760</v>
      </c>
      <c r="E25" s="71" t="s">
        <v>761</v>
      </c>
      <c r="F25" s="14" t="s">
        <v>742</v>
      </c>
      <c r="G25" s="514"/>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625"/>
      <c r="AO25" s="625"/>
      <c r="AP25" s="625"/>
      <c r="AQ25" s="514"/>
      <c r="AR25" s="203">
        <f t="shared" si="0"/>
        <v>0</v>
      </c>
      <c r="AS25" s="514"/>
      <c r="AT25" s="273" t="s">
        <v>503</v>
      </c>
      <c r="AU25" s="12"/>
    </row>
    <row r="26" spans="1:47" ht="15" customHeight="1" x14ac:dyDescent="0.3">
      <c r="A26" s="72">
        <v>25</v>
      </c>
      <c r="B26" s="63"/>
      <c r="C26" s="47" t="s">
        <v>745</v>
      </c>
      <c r="D26" s="71" t="s">
        <v>760</v>
      </c>
      <c r="E26" s="71" t="s">
        <v>762</v>
      </c>
      <c r="F26" s="14" t="s">
        <v>742</v>
      </c>
      <c r="G26" s="514"/>
      <c r="H26" s="520"/>
      <c r="I26" s="520"/>
      <c r="J26" s="520"/>
      <c r="K26" s="520"/>
      <c r="L26" s="520"/>
      <c r="M26" s="520"/>
      <c r="N26" s="520"/>
      <c r="O26" s="520"/>
      <c r="P26" s="520"/>
      <c r="Q26" s="520"/>
      <c r="R26" s="520"/>
      <c r="S26" s="520"/>
      <c r="T26" s="520"/>
      <c r="U26" s="520"/>
      <c r="V26" s="520"/>
      <c r="W26" s="164"/>
      <c r="X26" s="520"/>
      <c r="Y26" s="520"/>
      <c r="Z26" s="520"/>
      <c r="AA26" s="520"/>
      <c r="AB26" s="520"/>
      <c r="AC26" s="520"/>
      <c r="AD26" s="520"/>
      <c r="AE26" s="520"/>
      <c r="AF26" s="520"/>
      <c r="AG26" s="520"/>
      <c r="AH26" s="520"/>
      <c r="AI26" s="520"/>
      <c r="AJ26" s="520"/>
      <c r="AK26" s="520"/>
      <c r="AL26" s="520"/>
      <c r="AM26" s="520"/>
      <c r="AN26" s="625"/>
      <c r="AO26" s="625"/>
      <c r="AP26" s="625"/>
      <c r="AQ26" s="514"/>
      <c r="AR26" s="203">
        <f t="shared" si="0"/>
        <v>0</v>
      </c>
      <c r="AS26" s="514"/>
      <c r="AT26" s="273" t="s">
        <v>503</v>
      </c>
      <c r="AU26" s="12"/>
    </row>
    <row r="27" spans="1:47" ht="15" customHeight="1" x14ac:dyDescent="0.3">
      <c r="A27" s="72">
        <v>26</v>
      </c>
      <c r="B27" s="63"/>
      <c r="C27" s="47" t="s">
        <v>745</v>
      </c>
      <c r="D27" s="71" t="s">
        <v>763</v>
      </c>
      <c r="E27" s="71" t="s">
        <v>764</v>
      </c>
      <c r="F27" s="14" t="s">
        <v>742</v>
      </c>
      <c r="G27" s="514"/>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625"/>
      <c r="AO27" s="625"/>
      <c r="AP27" s="625"/>
      <c r="AQ27" s="514"/>
      <c r="AR27" s="203">
        <f t="shared" si="0"/>
        <v>0</v>
      </c>
      <c r="AS27" s="514"/>
      <c r="AT27" s="273" t="s">
        <v>503</v>
      </c>
      <c r="AU27" s="12"/>
    </row>
    <row r="28" spans="1:47" ht="15" customHeight="1" x14ac:dyDescent="0.3">
      <c r="A28" s="72">
        <v>27</v>
      </c>
      <c r="B28" s="63"/>
      <c r="C28" s="47" t="s">
        <v>745</v>
      </c>
      <c r="D28" s="71" t="s">
        <v>763</v>
      </c>
      <c r="E28" s="71" t="s">
        <v>765</v>
      </c>
      <c r="F28" s="14" t="s">
        <v>742</v>
      </c>
      <c r="G28" s="514"/>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625"/>
      <c r="AO28" s="625"/>
      <c r="AP28" s="625"/>
      <c r="AQ28" s="514"/>
      <c r="AR28" s="203">
        <f t="shared" si="0"/>
        <v>0</v>
      </c>
      <c r="AS28" s="514"/>
      <c r="AT28" s="273" t="s">
        <v>503</v>
      </c>
      <c r="AU28" s="12"/>
    </row>
    <row r="29" spans="1:47" ht="15" customHeight="1" x14ac:dyDescent="0.3">
      <c r="A29" s="72">
        <v>28</v>
      </c>
      <c r="B29" s="63"/>
      <c r="C29" s="47" t="s">
        <v>745</v>
      </c>
      <c r="D29" s="71" t="s">
        <v>763</v>
      </c>
      <c r="E29" s="71" t="s">
        <v>766</v>
      </c>
      <c r="F29" s="14" t="s">
        <v>742</v>
      </c>
      <c r="G29" s="514"/>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625"/>
      <c r="AO29" s="625"/>
      <c r="AP29" s="625"/>
      <c r="AQ29" s="514"/>
      <c r="AR29" s="203">
        <f t="shared" si="0"/>
        <v>0</v>
      </c>
      <c r="AS29" s="514"/>
      <c r="AT29" s="273" t="s">
        <v>503</v>
      </c>
      <c r="AU29" s="12"/>
    </row>
    <row r="30" spans="1:47" ht="15" customHeight="1" x14ac:dyDescent="0.3">
      <c r="A30" s="72">
        <v>29</v>
      </c>
      <c r="B30" s="63"/>
      <c r="C30" s="47" t="s">
        <v>745</v>
      </c>
      <c r="D30" s="71" t="s">
        <v>763</v>
      </c>
      <c r="E30" s="71" t="s">
        <v>767</v>
      </c>
      <c r="F30" s="14" t="s">
        <v>742</v>
      </c>
      <c r="G30" s="514"/>
      <c r="H30" s="520"/>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625"/>
      <c r="AO30" s="625"/>
      <c r="AP30" s="625"/>
      <c r="AQ30" s="514"/>
      <c r="AR30" s="203">
        <f t="shared" si="0"/>
        <v>0</v>
      </c>
      <c r="AS30" s="514"/>
      <c r="AT30" s="273" t="s">
        <v>503</v>
      </c>
      <c r="AU30" s="12"/>
    </row>
    <row r="31" spans="1:47" ht="15" customHeight="1" x14ac:dyDescent="0.3">
      <c r="A31" s="72">
        <v>30</v>
      </c>
      <c r="B31" s="63"/>
      <c r="C31" s="47" t="s">
        <v>745</v>
      </c>
      <c r="D31" s="71" t="s">
        <v>763</v>
      </c>
      <c r="E31" s="71" t="s">
        <v>768</v>
      </c>
      <c r="F31" s="14" t="s">
        <v>742</v>
      </c>
      <c r="G31" s="514"/>
      <c r="H31" s="520"/>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0"/>
      <c r="AI31" s="520"/>
      <c r="AJ31" s="520"/>
      <c r="AK31" s="520"/>
      <c r="AL31" s="520"/>
      <c r="AM31" s="520"/>
      <c r="AN31" s="625"/>
      <c r="AO31" s="625"/>
      <c r="AP31" s="625"/>
      <c r="AQ31" s="514"/>
      <c r="AR31" s="203">
        <f t="shared" si="0"/>
        <v>0</v>
      </c>
      <c r="AS31" s="514"/>
      <c r="AT31" s="273" t="s">
        <v>503</v>
      </c>
      <c r="AU31" s="12"/>
    </row>
    <row r="32" spans="1:47" ht="15" customHeight="1" x14ac:dyDescent="0.3">
      <c r="A32" s="72">
        <v>31</v>
      </c>
      <c r="B32" s="63"/>
      <c r="C32" s="47" t="s">
        <v>745</v>
      </c>
      <c r="D32" s="71" t="s">
        <v>763</v>
      </c>
      <c r="E32" s="71" t="s">
        <v>769</v>
      </c>
      <c r="F32" s="14" t="s">
        <v>742</v>
      </c>
      <c r="G32" s="514"/>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0"/>
      <c r="AM32" s="520"/>
      <c r="AN32" s="625"/>
      <c r="AO32" s="625"/>
      <c r="AP32" s="625"/>
      <c r="AQ32" s="514"/>
      <c r="AR32" s="203">
        <f t="shared" si="0"/>
        <v>0</v>
      </c>
      <c r="AS32" s="514"/>
      <c r="AT32" s="273" t="s">
        <v>503</v>
      </c>
      <c r="AU32" s="12"/>
    </row>
    <row r="33" spans="1:47" ht="15" customHeight="1" x14ac:dyDescent="0.3">
      <c r="A33" s="72">
        <v>32</v>
      </c>
      <c r="B33" s="63"/>
      <c r="C33" s="47" t="s">
        <v>745</v>
      </c>
      <c r="D33" s="71" t="s">
        <v>763</v>
      </c>
      <c r="E33" s="71" t="s">
        <v>770</v>
      </c>
      <c r="F33" s="14" t="s">
        <v>742</v>
      </c>
      <c r="G33" s="514"/>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0"/>
      <c r="AL33" s="520"/>
      <c r="AM33" s="520"/>
      <c r="AN33" s="625"/>
      <c r="AO33" s="625"/>
      <c r="AP33" s="625"/>
      <c r="AQ33" s="514"/>
      <c r="AR33" s="203">
        <f t="shared" si="0"/>
        <v>0</v>
      </c>
      <c r="AS33" s="514"/>
      <c r="AT33" s="273" t="s">
        <v>503</v>
      </c>
      <c r="AU33" s="12"/>
    </row>
    <row r="34" spans="1:47" ht="15" customHeight="1" x14ac:dyDescent="0.3">
      <c r="A34" s="72">
        <v>33</v>
      </c>
      <c r="B34" s="63"/>
      <c r="C34" s="47" t="s">
        <v>745</v>
      </c>
      <c r="D34" s="71" t="s">
        <v>763</v>
      </c>
      <c r="E34" s="71" t="s">
        <v>771</v>
      </c>
      <c r="F34" s="14" t="s">
        <v>742</v>
      </c>
      <c r="G34" s="514"/>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c r="AN34" s="625"/>
      <c r="AO34" s="625"/>
      <c r="AP34" s="625"/>
      <c r="AQ34" s="514"/>
      <c r="AR34" s="203">
        <f t="shared" si="0"/>
        <v>0</v>
      </c>
      <c r="AS34" s="514"/>
      <c r="AT34" s="273" t="s">
        <v>503</v>
      </c>
      <c r="AU34" s="12"/>
    </row>
    <row r="35" spans="1:47" ht="15" customHeight="1" x14ac:dyDescent="0.3">
      <c r="A35" s="72">
        <v>34</v>
      </c>
      <c r="B35" s="63"/>
      <c r="C35" s="47" t="s">
        <v>745</v>
      </c>
      <c r="D35" s="71" t="s">
        <v>763</v>
      </c>
      <c r="E35" s="71" t="s">
        <v>772</v>
      </c>
      <c r="F35" s="14" t="s">
        <v>742</v>
      </c>
      <c r="G35" s="514"/>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625"/>
      <c r="AO35" s="625"/>
      <c r="AP35" s="625"/>
      <c r="AQ35" s="514"/>
      <c r="AR35" s="203">
        <f t="shared" si="0"/>
        <v>0</v>
      </c>
      <c r="AS35" s="514"/>
      <c r="AT35" s="273" t="s">
        <v>503</v>
      </c>
      <c r="AU35" s="12"/>
    </row>
    <row r="36" spans="1:47" ht="15" customHeight="1" x14ac:dyDescent="0.3">
      <c r="A36" s="72">
        <v>35</v>
      </c>
      <c r="B36" s="63"/>
      <c r="C36" s="47" t="s">
        <v>745</v>
      </c>
      <c r="D36" s="71" t="s">
        <v>773</v>
      </c>
      <c r="E36" s="71" t="s">
        <v>774</v>
      </c>
      <c r="F36" s="14" t="s">
        <v>742</v>
      </c>
      <c r="G36" s="514"/>
      <c r="H36" s="520"/>
      <c r="I36" s="520"/>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625"/>
      <c r="AO36" s="625"/>
      <c r="AP36" s="625"/>
      <c r="AQ36" s="514"/>
      <c r="AR36" s="203">
        <f t="shared" si="0"/>
        <v>0</v>
      </c>
      <c r="AS36" s="514"/>
      <c r="AT36" s="273" t="s">
        <v>503</v>
      </c>
      <c r="AU36" s="12"/>
    </row>
    <row r="37" spans="1:47" ht="15" customHeight="1" x14ac:dyDescent="0.3">
      <c r="A37" s="72">
        <v>36</v>
      </c>
      <c r="B37" s="63"/>
      <c r="C37" s="47" t="s">
        <v>745</v>
      </c>
      <c r="D37" s="71" t="s">
        <v>775</v>
      </c>
      <c r="E37" s="71" t="s">
        <v>776</v>
      </c>
      <c r="F37" s="14" t="s">
        <v>748</v>
      </c>
      <c r="G37" s="514"/>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0"/>
      <c r="AI37" s="520"/>
      <c r="AJ37" s="520"/>
      <c r="AK37" s="520"/>
      <c r="AL37" s="520"/>
      <c r="AM37" s="520"/>
      <c r="AN37" s="625"/>
      <c r="AO37" s="625"/>
      <c r="AP37" s="625"/>
      <c r="AQ37" s="514"/>
      <c r="AR37" s="203">
        <f t="shared" si="0"/>
        <v>0</v>
      </c>
      <c r="AS37" s="514"/>
      <c r="AT37" s="273" t="s">
        <v>503</v>
      </c>
      <c r="AU37" s="12"/>
    </row>
    <row r="38" spans="1:47" ht="15" customHeight="1" x14ac:dyDescent="0.3">
      <c r="A38" s="72">
        <v>37</v>
      </c>
      <c r="B38" s="63"/>
      <c r="C38" s="47" t="s">
        <v>745</v>
      </c>
      <c r="D38" s="71" t="s">
        <v>775</v>
      </c>
      <c r="E38" s="71" t="s">
        <v>777</v>
      </c>
      <c r="F38" s="14" t="s">
        <v>748</v>
      </c>
      <c r="G38" s="514"/>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20"/>
      <c r="AK38" s="520"/>
      <c r="AL38" s="520"/>
      <c r="AM38" s="520"/>
      <c r="AN38" s="625"/>
      <c r="AO38" s="625"/>
      <c r="AP38" s="625"/>
      <c r="AQ38" s="514"/>
      <c r="AR38" s="203">
        <f t="shared" si="0"/>
        <v>0</v>
      </c>
      <c r="AS38" s="514"/>
      <c r="AT38" s="273" t="s">
        <v>503</v>
      </c>
      <c r="AU38" s="12"/>
    </row>
    <row r="39" spans="1:47" ht="15" customHeight="1" x14ac:dyDescent="0.3">
      <c r="A39" s="72">
        <v>38</v>
      </c>
      <c r="B39" s="63"/>
      <c r="C39" s="47" t="s">
        <v>745</v>
      </c>
      <c r="D39" s="71" t="s">
        <v>775</v>
      </c>
      <c r="E39" s="71" t="s">
        <v>778</v>
      </c>
      <c r="F39" s="14" t="s">
        <v>748</v>
      </c>
      <c r="G39" s="514"/>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520"/>
      <c r="AM39" s="520"/>
      <c r="AN39" s="625"/>
      <c r="AO39" s="625"/>
      <c r="AP39" s="625"/>
      <c r="AQ39" s="514"/>
      <c r="AR39" s="203">
        <f t="shared" si="0"/>
        <v>0</v>
      </c>
      <c r="AS39" s="514"/>
      <c r="AT39" s="273" t="s">
        <v>503</v>
      </c>
      <c r="AU39" s="12"/>
    </row>
    <row r="40" spans="1:47" ht="15" customHeight="1" x14ac:dyDescent="0.3">
      <c r="A40" s="72">
        <v>39</v>
      </c>
      <c r="B40" s="63"/>
      <c r="C40" s="47" t="s">
        <v>745</v>
      </c>
      <c r="D40" s="71" t="s">
        <v>779</v>
      </c>
      <c r="E40" s="71" t="s">
        <v>780</v>
      </c>
      <c r="F40" s="14" t="s">
        <v>748</v>
      </c>
      <c r="G40" s="514"/>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625"/>
      <c r="AO40" s="625"/>
      <c r="AP40" s="625"/>
      <c r="AQ40" s="514"/>
      <c r="AR40" s="203">
        <f t="shared" si="0"/>
        <v>0</v>
      </c>
      <c r="AS40" s="514"/>
      <c r="AT40" s="273" t="s">
        <v>503</v>
      </c>
      <c r="AU40" s="12"/>
    </row>
    <row r="41" spans="1:47" ht="15" customHeight="1" x14ac:dyDescent="0.3">
      <c r="A41" s="72">
        <v>40</v>
      </c>
      <c r="B41" s="63"/>
      <c r="C41" s="47" t="s">
        <v>745</v>
      </c>
      <c r="D41" s="71" t="s">
        <v>779</v>
      </c>
      <c r="E41" s="71" t="s">
        <v>781</v>
      </c>
      <c r="F41" s="14" t="s">
        <v>748</v>
      </c>
      <c r="G41" s="514"/>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0"/>
      <c r="AM41" s="520"/>
      <c r="AN41" s="625"/>
      <c r="AO41" s="625"/>
      <c r="AP41" s="625"/>
      <c r="AQ41" s="514"/>
      <c r="AR41" s="203">
        <f t="shared" si="0"/>
        <v>0</v>
      </c>
      <c r="AS41" s="514"/>
      <c r="AT41" s="273" t="s">
        <v>503</v>
      </c>
      <c r="AU41" s="12"/>
    </row>
    <row r="42" spans="1:47" ht="15" customHeight="1" x14ac:dyDescent="0.3">
      <c r="A42" s="72">
        <v>41</v>
      </c>
      <c r="B42" s="63"/>
      <c r="C42" s="47" t="s">
        <v>745</v>
      </c>
      <c r="D42" s="71" t="s">
        <v>779</v>
      </c>
      <c r="E42" s="71" t="s">
        <v>782</v>
      </c>
      <c r="F42" s="14" t="s">
        <v>748</v>
      </c>
      <c r="G42" s="514"/>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0"/>
      <c r="AJ42" s="520"/>
      <c r="AK42" s="520"/>
      <c r="AL42" s="520"/>
      <c r="AM42" s="520"/>
      <c r="AN42" s="625"/>
      <c r="AO42" s="625"/>
      <c r="AP42" s="625"/>
      <c r="AQ42" s="514"/>
      <c r="AR42" s="203">
        <f t="shared" si="0"/>
        <v>0</v>
      </c>
      <c r="AS42" s="514"/>
      <c r="AT42" s="273" t="s">
        <v>503</v>
      </c>
      <c r="AU42" s="12"/>
    </row>
    <row r="43" spans="1:47" ht="15" customHeight="1" x14ac:dyDescent="0.3">
      <c r="A43" s="72">
        <v>42</v>
      </c>
      <c r="B43" s="63"/>
      <c r="C43" s="47" t="s">
        <v>745</v>
      </c>
      <c r="D43" s="71" t="s">
        <v>783</v>
      </c>
      <c r="E43" s="71" t="s">
        <v>784</v>
      </c>
      <c r="F43" s="14" t="s">
        <v>742</v>
      </c>
      <c r="G43" s="514"/>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0"/>
      <c r="AL43" s="520"/>
      <c r="AM43" s="520"/>
      <c r="AN43" s="625"/>
      <c r="AO43" s="625"/>
      <c r="AP43" s="625"/>
      <c r="AQ43" s="514"/>
      <c r="AR43" s="203">
        <f t="shared" ref="AR43:AR61" si="1">SUM(G43:AQ43)</f>
        <v>0</v>
      </c>
      <c r="AS43" s="514"/>
      <c r="AT43" s="273" t="s">
        <v>503</v>
      </c>
      <c r="AU43" s="12"/>
    </row>
    <row r="44" spans="1:47" ht="15" customHeight="1" x14ac:dyDescent="0.3">
      <c r="A44" s="72">
        <v>43</v>
      </c>
      <c r="B44" s="63"/>
      <c r="C44" s="47" t="s">
        <v>745</v>
      </c>
      <c r="D44" s="71" t="s">
        <v>783</v>
      </c>
      <c r="E44" s="71" t="s">
        <v>785</v>
      </c>
      <c r="F44" s="14" t="s">
        <v>742</v>
      </c>
      <c r="G44" s="514"/>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0"/>
      <c r="AJ44" s="520"/>
      <c r="AK44" s="520"/>
      <c r="AL44" s="520"/>
      <c r="AM44" s="520"/>
      <c r="AN44" s="625"/>
      <c r="AO44" s="625"/>
      <c r="AP44" s="625"/>
      <c r="AQ44" s="514"/>
      <c r="AR44" s="203">
        <f t="shared" si="1"/>
        <v>0</v>
      </c>
      <c r="AS44" s="514"/>
      <c r="AT44" s="273" t="s">
        <v>503</v>
      </c>
      <c r="AU44" s="12"/>
    </row>
    <row r="45" spans="1:47" ht="15" customHeight="1" x14ac:dyDescent="0.3">
      <c r="A45" s="72">
        <v>44</v>
      </c>
      <c r="B45" s="63"/>
      <c r="C45" s="87" t="s">
        <v>745</v>
      </c>
      <c r="D45" s="86" t="s">
        <v>783</v>
      </c>
      <c r="E45" s="86" t="s">
        <v>786</v>
      </c>
      <c r="F45" s="14" t="s">
        <v>742</v>
      </c>
      <c r="G45" s="514"/>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625"/>
      <c r="AO45" s="625"/>
      <c r="AP45" s="625"/>
      <c r="AQ45" s="514"/>
      <c r="AR45" s="203">
        <f t="shared" si="1"/>
        <v>0</v>
      </c>
      <c r="AS45" s="514"/>
      <c r="AT45" s="273" t="s">
        <v>503</v>
      </c>
      <c r="AU45" s="12"/>
    </row>
    <row r="46" spans="1:47" ht="15" customHeight="1" x14ac:dyDescent="0.3">
      <c r="A46" s="72">
        <v>45</v>
      </c>
      <c r="B46" s="63"/>
      <c r="C46" s="47" t="s">
        <v>745</v>
      </c>
      <c r="D46" s="86" t="s">
        <v>783</v>
      </c>
      <c r="E46" s="71" t="s">
        <v>787</v>
      </c>
      <c r="F46" s="14" t="s">
        <v>742</v>
      </c>
      <c r="G46" s="514"/>
      <c r="H46" s="520"/>
      <c r="I46" s="520"/>
      <c r="J46" s="520"/>
      <c r="K46" s="520"/>
      <c r="L46" s="520"/>
      <c r="M46" s="520"/>
      <c r="N46" s="520"/>
      <c r="O46" s="520"/>
      <c r="P46" s="520"/>
      <c r="Q46" s="520"/>
      <c r="R46" s="520"/>
      <c r="S46" s="520"/>
      <c r="T46" s="520"/>
      <c r="U46" s="520"/>
      <c r="V46" s="520"/>
      <c r="W46" s="520"/>
      <c r="X46" s="520"/>
      <c r="Y46" s="520"/>
      <c r="Z46" s="520"/>
      <c r="AA46" s="520"/>
      <c r="AB46" s="520"/>
      <c r="AC46" s="520"/>
      <c r="AD46" s="520"/>
      <c r="AE46" s="520"/>
      <c r="AF46" s="520"/>
      <c r="AG46" s="520"/>
      <c r="AH46" s="520"/>
      <c r="AI46" s="520"/>
      <c r="AJ46" s="520"/>
      <c r="AK46" s="520"/>
      <c r="AL46" s="520"/>
      <c r="AM46" s="520"/>
      <c r="AN46" s="625"/>
      <c r="AO46" s="625"/>
      <c r="AP46" s="625"/>
      <c r="AQ46" s="514"/>
      <c r="AR46" s="203">
        <f t="shared" si="1"/>
        <v>0</v>
      </c>
      <c r="AS46" s="514"/>
      <c r="AT46" s="273" t="s">
        <v>503</v>
      </c>
      <c r="AU46" s="12"/>
    </row>
    <row r="47" spans="1:47" ht="15" customHeight="1" x14ac:dyDescent="0.3">
      <c r="A47" s="72">
        <v>46</v>
      </c>
      <c r="B47" s="63"/>
      <c r="C47" s="47" t="s">
        <v>745</v>
      </c>
      <c r="D47" s="71" t="s">
        <v>783</v>
      </c>
      <c r="E47" s="71" t="s">
        <v>788</v>
      </c>
      <c r="F47" s="14" t="s">
        <v>742</v>
      </c>
      <c r="G47" s="514"/>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c r="AF47" s="520"/>
      <c r="AG47" s="520"/>
      <c r="AH47" s="520"/>
      <c r="AI47" s="520"/>
      <c r="AJ47" s="520"/>
      <c r="AK47" s="520"/>
      <c r="AL47" s="520"/>
      <c r="AM47" s="520"/>
      <c r="AN47" s="625"/>
      <c r="AO47" s="625"/>
      <c r="AP47" s="625"/>
      <c r="AQ47" s="514"/>
      <c r="AR47" s="203">
        <f t="shared" si="1"/>
        <v>0</v>
      </c>
      <c r="AS47" s="514"/>
      <c r="AT47" s="273" t="s">
        <v>503</v>
      </c>
      <c r="AU47" s="12"/>
    </row>
    <row r="48" spans="1:47" ht="15" customHeight="1" x14ac:dyDescent="0.3">
      <c r="A48" s="72">
        <v>47</v>
      </c>
      <c r="B48" s="63"/>
      <c r="C48" s="47" t="s">
        <v>745</v>
      </c>
      <c r="D48" s="71" t="s">
        <v>789</v>
      </c>
      <c r="E48" s="71" t="s">
        <v>790</v>
      </c>
      <c r="F48" s="14" t="s">
        <v>742</v>
      </c>
      <c r="G48" s="514"/>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c r="AF48" s="520"/>
      <c r="AG48" s="520"/>
      <c r="AH48" s="520"/>
      <c r="AI48" s="520"/>
      <c r="AJ48" s="520"/>
      <c r="AK48" s="520"/>
      <c r="AL48" s="520"/>
      <c r="AM48" s="520"/>
      <c r="AN48" s="625"/>
      <c r="AO48" s="625"/>
      <c r="AP48" s="625"/>
      <c r="AQ48" s="514"/>
      <c r="AR48" s="203">
        <f t="shared" si="1"/>
        <v>0</v>
      </c>
      <c r="AS48" s="514"/>
      <c r="AT48" s="273" t="s">
        <v>503</v>
      </c>
      <c r="AU48" s="12"/>
    </row>
    <row r="49" spans="1:47" ht="15" customHeight="1" x14ac:dyDescent="0.3">
      <c r="A49" s="72">
        <v>48</v>
      </c>
      <c r="B49" s="63"/>
      <c r="C49" s="47" t="s">
        <v>745</v>
      </c>
      <c r="D49" s="71" t="s">
        <v>789</v>
      </c>
      <c r="E49" s="71" t="s">
        <v>791</v>
      </c>
      <c r="F49" s="14" t="s">
        <v>742</v>
      </c>
      <c r="G49" s="514"/>
      <c r="H49" s="520"/>
      <c r="I49" s="520"/>
      <c r="J49" s="520"/>
      <c r="K49" s="520"/>
      <c r="L49" s="520"/>
      <c r="M49" s="520"/>
      <c r="N49" s="520"/>
      <c r="O49" s="520"/>
      <c r="P49" s="520"/>
      <c r="Q49" s="520"/>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625"/>
      <c r="AO49" s="625"/>
      <c r="AP49" s="625"/>
      <c r="AQ49" s="514"/>
      <c r="AR49" s="203">
        <f t="shared" si="1"/>
        <v>0</v>
      </c>
      <c r="AS49" s="514"/>
      <c r="AT49" s="273" t="s">
        <v>503</v>
      </c>
      <c r="AU49" s="12"/>
    </row>
    <row r="50" spans="1:47" ht="15" customHeight="1" x14ac:dyDescent="0.3">
      <c r="A50" s="72">
        <v>49</v>
      </c>
      <c r="B50" s="63"/>
      <c r="C50" s="47" t="s">
        <v>745</v>
      </c>
      <c r="D50" s="71" t="s">
        <v>792</v>
      </c>
      <c r="E50" s="71" t="s">
        <v>793</v>
      </c>
      <c r="F50" s="14" t="s">
        <v>742</v>
      </c>
      <c r="G50" s="514"/>
      <c r="H50" s="520"/>
      <c r="I50" s="520"/>
      <c r="J50" s="520"/>
      <c r="K50" s="520"/>
      <c r="L50" s="520"/>
      <c r="M50" s="520"/>
      <c r="N50" s="520"/>
      <c r="O50" s="520"/>
      <c r="P50" s="520"/>
      <c r="Q50" s="520"/>
      <c r="R50" s="520"/>
      <c r="S50" s="520"/>
      <c r="T50" s="520"/>
      <c r="U50" s="520"/>
      <c r="V50" s="520"/>
      <c r="W50" s="520"/>
      <c r="X50" s="520"/>
      <c r="Y50" s="520"/>
      <c r="Z50" s="520"/>
      <c r="AA50" s="520"/>
      <c r="AB50" s="520"/>
      <c r="AC50" s="520"/>
      <c r="AD50" s="520"/>
      <c r="AE50" s="520"/>
      <c r="AF50" s="520"/>
      <c r="AG50" s="520"/>
      <c r="AH50" s="520"/>
      <c r="AI50" s="520"/>
      <c r="AJ50" s="520"/>
      <c r="AK50" s="520"/>
      <c r="AL50" s="520"/>
      <c r="AM50" s="520"/>
      <c r="AN50" s="625"/>
      <c r="AO50" s="625"/>
      <c r="AP50" s="625"/>
      <c r="AQ50" s="514"/>
      <c r="AR50" s="203">
        <f t="shared" si="1"/>
        <v>0</v>
      </c>
      <c r="AS50" s="514"/>
      <c r="AT50" s="273" t="s">
        <v>503</v>
      </c>
      <c r="AU50" s="12"/>
    </row>
    <row r="51" spans="1:47" ht="15" customHeight="1" x14ac:dyDescent="0.3">
      <c r="A51" s="72">
        <v>50</v>
      </c>
      <c r="B51" s="63"/>
      <c r="C51" s="47" t="s">
        <v>745</v>
      </c>
      <c r="D51" s="71" t="s">
        <v>794</v>
      </c>
      <c r="E51" s="71" t="s">
        <v>795</v>
      </c>
      <c r="F51" s="14" t="s">
        <v>742</v>
      </c>
      <c r="G51" s="514"/>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0"/>
      <c r="AJ51" s="520"/>
      <c r="AK51" s="520"/>
      <c r="AL51" s="520"/>
      <c r="AM51" s="520"/>
      <c r="AN51" s="625"/>
      <c r="AO51" s="625"/>
      <c r="AP51" s="625"/>
      <c r="AQ51" s="514"/>
      <c r="AR51" s="203">
        <f t="shared" si="1"/>
        <v>0</v>
      </c>
      <c r="AS51" s="514"/>
      <c r="AT51" s="273" t="s">
        <v>503</v>
      </c>
      <c r="AU51" s="12"/>
    </row>
    <row r="52" spans="1:47" ht="15" customHeight="1" x14ac:dyDescent="0.3">
      <c r="A52" s="72">
        <v>51</v>
      </c>
      <c r="B52" s="63"/>
      <c r="C52" s="47" t="s">
        <v>796</v>
      </c>
      <c r="D52" s="71" t="s">
        <v>797</v>
      </c>
      <c r="E52" s="71" t="s">
        <v>798</v>
      </c>
      <c r="F52" s="14" t="s">
        <v>748</v>
      </c>
      <c r="G52" s="514"/>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0"/>
      <c r="AM52" s="520"/>
      <c r="AN52" s="625"/>
      <c r="AO52" s="625"/>
      <c r="AP52" s="625"/>
      <c r="AQ52" s="514"/>
      <c r="AR52" s="203">
        <f t="shared" si="1"/>
        <v>0</v>
      </c>
      <c r="AS52" s="514"/>
      <c r="AT52" s="273" t="s">
        <v>503</v>
      </c>
      <c r="AU52" s="12"/>
    </row>
    <row r="53" spans="1:47" ht="15" customHeight="1" x14ac:dyDescent="0.3">
      <c r="A53" s="72">
        <v>52</v>
      </c>
      <c r="B53" s="63"/>
      <c r="C53" s="47" t="s">
        <v>796</v>
      </c>
      <c r="D53" s="71" t="s">
        <v>799</v>
      </c>
      <c r="E53" s="71" t="s">
        <v>800</v>
      </c>
      <c r="F53" s="14" t="s">
        <v>748</v>
      </c>
      <c r="G53" s="514"/>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0"/>
      <c r="AM53" s="520"/>
      <c r="AN53" s="625"/>
      <c r="AO53" s="625"/>
      <c r="AP53" s="625"/>
      <c r="AQ53" s="514"/>
      <c r="AR53" s="203">
        <f t="shared" si="1"/>
        <v>0</v>
      </c>
      <c r="AS53" s="514"/>
      <c r="AT53" s="273" t="s">
        <v>503</v>
      </c>
      <c r="AU53" s="12"/>
    </row>
    <row r="54" spans="1:47" ht="15" customHeight="1" x14ac:dyDescent="0.3">
      <c r="A54" s="72">
        <v>53</v>
      </c>
      <c r="B54" s="63"/>
      <c r="C54" s="47" t="s">
        <v>796</v>
      </c>
      <c r="D54" s="71" t="s">
        <v>801</v>
      </c>
      <c r="E54" s="71" t="s">
        <v>802</v>
      </c>
      <c r="F54" s="14" t="s">
        <v>748</v>
      </c>
      <c r="G54" s="514"/>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c r="AF54" s="520"/>
      <c r="AG54" s="520"/>
      <c r="AH54" s="520"/>
      <c r="AI54" s="520"/>
      <c r="AJ54" s="520"/>
      <c r="AK54" s="520"/>
      <c r="AL54" s="520"/>
      <c r="AM54" s="520"/>
      <c r="AN54" s="625"/>
      <c r="AO54" s="625"/>
      <c r="AP54" s="625"/>
      <c r="AQ54" s="514"/>
      <c r="AR54" s="203">
        <f t="shared" si="1"/>
        <v>0</v>
      </c>
      <c r="AS54" s="514"/>
      <c r="AT54" s="273" t="s">
        <v>503</v>
      </c>
      <c r="AU54" s="12"/>
    </row>
    <row r="55" spans="1:47" ht="15" customHeight="1" x14ac:dyDescent="0.3">
      <c r="A55" s="72">
        <v>54</v>
      </c>
      <c r="B55" s="63"/>
      <c r="C55" s="47" t="s">
        <v>796</v>
      </c>
      <c r="D55" s="71" t="s">
        <v>803</v>
      </c>
      <c r="E55" s="71" t="s">
        <v>804</v>
      </c>
      <c r="F55" s="14" t="s">
        <v>742</v>
      </c>
      <c r="G55" s="514"/>
      <c r="H55" s="520"/>
      <c r="I55" s="520"/>
      <c r="J55" s="520"/>
      <c r="K55" s="520"/>
      <c r="L55" s="520"/>
      <c r="M55" s="520"/>
      <c r="N55" s="520"/>
      <c r="O55" s="520"/>
      <c r="P55" s="520"/>
      <c r="Q55" s="520"/>
      <c r="R55" s="520"/>
      <c r="S55" s="520"/>
      <c r="T55" s="520"/>
      <c r="U55" s="520"/>
      <c r="V55" s="520"/>
      <c r="W55" s="520"/>
      <c r="X55" s="520"/>
      <c r="Y55" s="520"/>
      <c r="Z55" s="520"/>
      <c r="AA55" s="520"/>
      <c r="AB55" s="520"/>
      <c r="AC55" s="520"/>
      <c r="AD55" s="520"/>
      <c r="AE55" s="520"/>
      <c r="AF55" s="520"/>
      <c r="AG55" s="520"/>
      <c r="AH55" s="520"/>
      <c r="AI55" s="520"/>
      <c r="AJ55" s="520"/>
      <c r="AK55" s="520"/>
      <c r="AL55" s="520"/>
      <c r="AM55" s="520"/>
      <c r="AN55" s="625"/>
      <c r="AO55" s="625"/>
      <c r="AP55" s="625"/>
      <c r="AQ55" s="514"/>
      <c r="AR55" s="203">
        <f t="shared" si="1"/>
        <v>0</v>
      </c>
      <c r="AS55" s="514"/>
      <c r="AT55" s="273" t="s">
        <v>503</v>
      </c>
      <c r="AU55" s="12"/>
    </row>
    <row r="56" spans="1:47" ht="15" customHeight="1" x14ac:dyDescent="0.3">
      <c r="A56" s="72">
        <v>55</v>
      </c>
      <c r="B56" s="63"/>
      <c r="C56" s="47" t="s">
        <v>739</v>
      </c>
      <c r="D56" s="71" t="s">
        <v>805</v>
      </c>
      <c r="E56" s="71" t="s">
        <v>806</v>
      </c>
      <c r="F56" s="14" t="s">
        <v>742</v>
      </c>
      <c r="G56" s="514"/>
      <c r="H56" s="520"/>
      <c r="I56" s="520"/>
      <c r="J56" s="520"/>
      <c r="K56" s="520"/>
      <c r="L56" s="520"/>
      <c r="M56" s="520"/>
      <c r="N56" s="520"/>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625"/>
      <c r="AO56" s="625"/>
      <c r="AP56" s="625"/>
      <c r="AQ56" s="514"/>
      <c r="AR56" s="203">
        <f t="shared" si="1"/>
        <v>0</v>
      </c>
      <c r="AS56" s="514"/>
      <c r="AT56" s="273" t="s">
        <v>503</v>
      </c>
      <c r="AU56" s="12"/>
    </row>
    <row r="57" spans="1:47" ht="15" customHeight="1" x14ac:dyDescent="0.3">
      <c r="A57" s="72">
        <v>56</v>
      </c>
      <c r="B57" s="63"/>
      <c r="C57" s="47" t="s">
        <v>739</v>
      </c>
      <c r="D57" s="71" t="s">
        <v>807</v>
      </c>
      <c r="E57" s="71" t="s">
        <v>808</v>
      </c>
      <c r="F57" s="14" t="s">
        <v>809</v>
      </c>
      <c r="G57" s="514"/>
      <c r="H57" s="520"/>
      <c r="I57" s="520"/>
      <c r="J57" s="520"/>
      <c r="K57" s="520"/>
      <c r="L57" s="520"/>
      <c r="M57" s="520"/>
      <c r="N57" s="520"/>
      <c r="O57" s="520"/>
      <c r="P57" s="520"/>
      <c r="Q57" s="520"/>
      <c r="R57" s="520"/>
      <c r="S57" s="520"/>
      <c r="T57" s="520"/>
      <c r="U57" s="520"/>
      <c r="V57" s="520"/>
      <c r="W57" s="520"/>
      <c r="X57" s="520"/>
      <c r="Y57" s="520"/>
      <c r="Z57" s="520"/>
      <c r="AA57" s="520"/>
      <c r="AB57" s="520"/>
      <c r="AC57" s="520"/>
      <c r="AD57" s="520"/>
      <c r="AE57" s="520"/>
      <c r="AF57" s="520"/>
      <c r="AG57" s="520"/>
      <c r="AH57" s="520"/>
      <c r="AI57" s="520"/>
      <c r="AJ57" s="520"/>
      <c r="AK57" s="520"/>
      <c r="AL57" s="520"/>
      <c r="AM57" s="520"/>
      <c r="AN57" s="625"/>
      <c r="AO57" s="625"/>
      <c r="AP57" s="625"/>
      <c r="AQ57" s="514"/>
      <c r="AR57" s="203">
        <f t="shared" si="1"/>
        <v>0</v>
      </c>
      <c r="AS57" s="514"/>
      <c r="AT57" s="273" t="s">
        <v>503</v>
      </c>
      <c r="AU57" s="12"/>
    </row>
    <row r="58" spans="1:47" ht="15" customHeight="1" x14ac:dyDescent="0.3">
      <c r="A58" s="72">
        <v>57</v>
      </c>
      <c r="B58" s="63"/>
      <c r="C58" s="47" t="s">
        <v>739</v>
      </c>
      <c r="D58" s="71" t="s">
        <v>810</v>
      </c>
      <c r="E58" s="71" t="s">
        <v>811</v>
      </c>
      <c r="F58" s="14" t="s">
        <v>812</v>
      </c>
      <c r="G58" s="514"/>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M58" s="520"/>
      <c r="AN58" s="625"/>
      <c r="AO58" s="625"/>
      <c r="AP58" s="625"/>
      <c r="AQ58" s="514"/>
      <c r="AR58" s="203">
        <f t="shared" si="1"/>
        <v>0</v>
      </c>
      <c r="AS58" s="514"/>
      <c r="AT58" s="273" t="s">
        <v>503</v>
      </c>
      <c r="AU58" s="12"/>
    </row>
    <row r="59" spans="1:47" ht="15" customHeight="1" x14ac:dyDescent="0.3">
      <c r="A59" s="72">
        <v>58</v>
      </c>
      <c r="B59" s="63"/>
      <c r="C59" s="47" t="s">
        <v>739</v>
      </c>
      <c r="D59" s="71" t="s">
        <v>813</v>
      </c>
      <c r="E59" s="71" t="s">
        <v>814</v>
      </c>
      <c r="F59" s="14" t="s">
        <v>809</v>
      </c>
      <c r="G59" s="514"/>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20"/>
      <c r="AN59" s="625"/>
      <c r="AO59" s="625"/>
      <c r="AP59" s="625"/>
      <c r="AQ59" s="514"/>
      <c r="AR59" s="203">
        <f t="shared" si="1"/>
        <v>0</v>
      </c>
      <c r="AS59" s="514"/>
      <c r="AT59" s="273" t="s">
        <v>503</v>
      </c>
      <c r="AU59" s="12"/>
    </row>
    <row r="60" spans="1:47" ht="15" customHeight="1" x14ac:dyDescent="0.3">
      <c r="A60" s="72">
        <v>59</v>
      </c>
      <c r="B60" s="63"/>
      <c r="C60" s="47" t="s">
        <v>739</v>
      </c>
      <c r="D60" s="71" t="s">
        <v>813</v>
      </c>
      <c r="E60" s="71" t="s">
        <v>815</v>
      </c>
      <c r="F60" s="14" t="s">
        <v>812</v>
      </c>
      <c r="G60" s="514"/>
      <c r="H60" s="520"/>
      <c r="I60" s="520"/>
      <c r="J60" s="520"/>
      <c r="K60" s="520"/>
      <c r="L60" s="520"/>
      <c r="M60" s="520"/>
      <c r="N60" s="520"/>
      <c r="O60" s="520"/>
      <c r="P60" s="520"/>
      <c r="Q60" s="520"/>
      <c r="R60" s="520"/>
      <c r="S60" s="520"/>
      <c r="T60" s="520"/>
      <c r="U60" s="520"/>
      <c r="V60" s="520"/>
      <c r="W60" s="520"/>
      <c r="X60" s="520"/>
      <c r="Y60" s="520"/>
      <c r="Z60" s="520"/>
      <c r="AA60" s="520"/>
      <c r="AB60" s="520"/>
      <c r="AC60" s="520"/>
      <c r="AD60" s="520"/>
      <c r="AE60" s="520"/>
      <c r="AF60" s="520"/>
      <c r="AG60" s="520"/>
      <c r="AH60" s="520"/>
      <c r="AI60" s="520"/>
      <c r="AJ60" s="520"/>
      <c r="AK60" s="520"/>
      <c r="AL60" s="520"/>
      <c r="AM60" s="520"/>
      <c r="AN60" s="625"/>
      <c r="AO60" s="625"/>
      <c r="AP60" s="625"/>
      <c r="AQ60" s="514"/>
      <c r="AR60" s="203">
        <f t="shared" si="1"/>
        <v>0</v>
      </c>
      <c r="AS60" s="514"/>
      <c r="AT60" s="273" t="s">
        <v>503</v>
      </c>
      <c r="AU60" s="12"/>
    </row>
    <row r="61" spans="1:47" ht="15" customHeight="1" x14ac:dyDescent="0.3">
      <c r="A61" s="72">
        <v>60</v>
      </c>
      <c r="B61" s="63"/>
      <c r="C61" s="47" t="s">
        <v>739</v>
      </c>
      <c r="D61" s="71" t="s">
        <v>816</v>
      </c>
      <c r="E61" s="71" t="s">
        <v>817</v>
      </c>
      <c r="F61" s="14" t="s">
        <v>748</v>
      </c>
      <c r="G61" s="514"/>
      <c r="H61" s="520"/>
      <c r="I61" s="520"/>
      <c r="J61" s="520"/>
      <c r="K61" s="520"/>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0"/>
      <c r="AJ61" s="520"/>
      <c r="AK61" s="520"/>
      <c r="AL61" s="520"/>
      <c r="AM61" s="520"/>
      <c r="AN61" s="625"/>
      <c r="AO61" s="625"/>
      <c r="AP61" s="625"/>
      <c r="AQ61" s="514"/>
      <c r="AR61" s="203">
        <f t="shared" si="1"/>
        <v>0</v>
      </c>
      <c r="AS61" s="514"/>
      <c r="AT61" s="273" t="s">
        <v>503</v>
      </c>
      <c r="AU61" s="12"/>
    </row>
    <row r="62" spans="1:47" x14ac:dyDescent="0.3">
      <c r="A62" s="16"/>
      <c r="B62" s="66"/>
      <c r="C62" s="100"/>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20"/>
    </row>
  </sheetData>
  <sheetProtection formatRows="0" insertRows="0"/>
  <mergeCells count="5">
    <mergeCell ref="A6:U6"/>
    <mergeCell ref="AE2:AS2"/>
    <mergeCell ref="AE3:AS3"/>
    <mergeCell ref="AE4:AS4"/>
    <mergeCell ref="G9:Z9"/>
  </mergeCells>
  <phoneticPr fontId="104" type="noConversion"/>
  <conditionalFormatting sqref="AA10">
    <cfRule type="expression" dxfId="13" priority="12" stopIfTrue="1">
      <formula>IF(AND(ISNUMBER($AE$3),ISNUMBER($E$9)),OR(DATE(YEAR($AE$3),MONTH($AE$3),DAY($AE$3))&lt;$E$9,$AE$3&lt;DATE(2013,1,1)),FALSE)</formula>
    </cfRule>
  </conditionalFormatting>
  <conditionalFormatting sqref="AA11:AA61">
    <cfRule type="expression" dxfId="12" priority="13" stopIfTrue="1">
      <formula>IF(AND(ISNUMBER($AE$3),ISNUMBER($E$9)),OR(DATE(YEAR($AE$3),MONTH($AE$3),DAY($AE$3))&lt;$E$9,$AE$3&lt;DATE(2013,1,1)),FALSE)</formula>
    </cfRule>
  </conditionalFormatting>
  <conditionalFormatting sqref="AB10">
    <cfRule type="expression" dxfId="11" priority="11" stopIfTrue="1">
      <formula>IF(AND(ISNUMBER($AE$3),ISNUMBER($E$9)),OR(DATE(YEAR($AE$3),MONTH($AE$3),DAY($AE$3))&lt;$E$9,$AE$3&lt;DATE(2014,1,1)),FALSE)</formula>
    </cfRule>
  </conditionalFormatting>
  <conditionalFormatting sqref="AB11:AB61">
    <cfRule type="expression" dxfId="10" priority="18" stopIfTrue="1">
      <formula>IF(AND(ISNUMBER($AE$3),ISNUMBER($E$9)),OR(DATE(YEAR($AE$3),MONTH($AE$3),DAY($AE$3))&lt;$E$9,$AE$3&lt;DATE(2014,1,1)),FALSE)</formula>
    </cfRule>
  </conditionalFormatting>
  <conditionalFormatting sqref="AC10">
    <cfRule type="expression" dxfId="9" priority="10" stopIfTrue="1">
      <formula>IF(AND(ISNUMBER($AE$3),ISNUMBER($E$9)),OR(DATE(YEAR($AE$3),MONTH($AE$3),DAY($AE$3))&lt;$E$9,$AE$3&lt;DATE(2015,1,1)),FALSE)</formula>
    </cfRule>
  </conditionalFormatting>
  <conditionalFormatting sqref="AC11:AC61">
    <cfRule type="expression" dxfId="8" priority="16" stopIfTrue="1">
      <formula>IF(AND(ISNUMBER($AE$3),ISNUMBER($E$9)),OR(DATE(YEAR($AE$3),MONTH($AE$3),DAY($AE$3))&lt;$E$9,$AE$3&lt;DATE(2015,1,1)),FALSE)</formula>
    </cfRule>
  </conditionalFormatting>
  <conditionalFormatting sqref="AD10">
    <cfRule type="expression" dxfId="7" priority="9" stopIfTrue="1">
      <formula>IF(AND(ISNUMBER($AE$3),ISNUMBER($E$9)),OR(DATE(YEAR($AE$3),MONTH($AE$3),DAY($AE$3))&lt;$E$9,$AE$3&lt;DATE(2016,1,1)),FALSE)</formula>
    </cfRule>
  </conditionalFormatting>
  <conditionalFormatting sqref="AD11:AD61">
    <cfRule type="expression" dxfId="6" priority="15" stopIfTrue="1">
      <formula>IF(AND(ISNUMBER($AE$3),ISNUMBER($E$9)),OR(DATE(YEAR($AE$3),MONTH($AE$3),DAY($AE$3))&lt;$E$9,$AE$3&lt;DATE(2016,1,1)),FALSE)</formula>
    </cfRule>
  </conditionalFormatting>
  <conditionalFormatting sqref="AE10:AP10">
    <cfRule type="expression" dxfId="5" priority="8" stopIfTrue="1">
      <formula>IF(AND(ISNUMBER($AE$3),ISNUMBER($E$9)),OR(DATE(YEAR($AE$3),MONTH($AE$3),DAY($AE$3))&lt;$E$9,$AE$3&lt;DATE(2017,1,1)),FALSE)</formula>
    </cfRule>
  </conditionalFormatting>
  <conditionalFormatting sqref="AE11:AP61">
    <cfRule type="expression" dxfId="4" priority="14" stopIfTrue="1">
      <formula>IF(AND(ISNUMBER($AE$3),ISNUMBER($E$9)),OR(DATE(YEAR($AE$3),MONTH($AE$3),DAY($AE$3))&lt;$E$9,$AE$3&lt;DATE(2017,1,1)),FALSE)</formula>
    </cfRule>
  </conditionalFormatting>
  <dataValidations count="2">
    <dataValidation allowBlank="1" showInputMessage="1" showErrorMessage="1" prompt="Please enter Network / Sub-Network Name" sqref="AE4:AS4" xr:uid="{00000000-0002-0000-1100-000000000000}"/>
    <dataValidation type="list" allowBlank="1" showInputMessage="1" showErrorMessage="1" prompt="Please select from available drop-down options" sqref="AT11:AT61" xr:uid="{00000000-0002-0000-1100-000001000000}">
      <formula1>"1,2,3,4,N/A,[Select one]"</formula1>
    </dataValidation>
  </dataValidations>
  <pageMargins left="0.70866141732283472" right="0.70866141732283472" top="0.74803149606299213" bottom="0.74803149606299213" header="0.31496062992125989" footer="0.31496062992125989"/>
  <pageSetup paperSize="9" scale="3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notEqual" id="{6BAA134C-7DDC-44B9-A512-759E1373BC5B}">
            <xm:f>'S9a.Asset Register'!$I10</xm:f>
            <x14:dxf>
              <fill>
                <patternFill>
                  <bgColor rgb="FFF79646"/>
                </patternFill>
              </fill>
            </x14:dxf>
          </x14:cfRule>
          <xm:sqref>AR11:AR61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29"/>
  <sheetViews>
    <sheetView showGridLines="0" view="pageBreakPreview" zoomScaleNormal="100" zoomScaleSheetLayoutView="100" workbookViewId="0">
      <selection activeCell="C43" sqref="C43"/>
    </sheetView>
  </sheetViews>
  <sheetFormatPr defaultColWidth="9" defaultRowHeight="13.8" x14ac:dyDescent="0.3"/>
  <cols>
    <col min="2" max="2" width="9" customWidth="1"/>
    <col min="3" max="3" width="105.88671875" customWidth="1"/>
    <col min="4" max="4" width="2.6640625" customWidth="1"/>
  </cols>
  <sheetData>
    <row r="1" spans="1:4" ht="28.5" customHeight="1" x14ac:dyDescent="0.3">
      <c r="A1" s="384"/>
      <c r="B1" s="385"/>
      <c r="C1" s="385"/>
      <c r="D1" s="386"/>
    </row>
    <row r="2" spans="1:4" ht="15.6" x14ac:dyDescent="0.3">
      <c r="A2" s="294"/>
      <c r="B2" s="293" t="s">
        <v>9</v>
      </c>
      <c r="C2" s="292"/>
      <c r="D2" s="378"/>
    </row>
    <row r="3" spans="1:4" x14ac:dyDescent="0.3">
      <c r="A3" s="294"/>
      <c r="B3" s="292"/>
      <c r="C3" s="292"/>
      <c r="D3" s="378"/>
    </row>
    <row r="4" spans="1:4" x14ac:dyDescent="0.3">
      <c r="A4" s="294"/>
      <c r="B4" s="164"/>
      <c r="C4" s="164"/>
      <c r="D4" s="378"/>
    </row>
    <row r="5" spans="1:4" x14ac:dyDescent="0.3">
      <c r="A5" s="294"/>
      <c r="B5" s="295" t="s">
        <v>10</v>
      </c>
      <c r="C5" s="295" t="s">
        <v>11</v>
      </c>
      <c r="D5" s="378"/>
    </row>
    <row r="6" spans="1:4" x14ac:dyDescent="0.3">
      <c r="A6" s="294"/>
      <c r="B6" s="296" t="s">
        <v>12</v>
      </c>
      <c r="C6" s="297" t="s">
        <v>13</v>
      </c>
      <c r="D6" s="378"/>
    </row>
    <row r="7" spans="1:4" x14ac:dyDescent="0.3">
      <c r="A7" s="298"/>
      <c r="B7" s="296" t="s">
        <v>14</v>
      </c>
      <c r="C7" s="297" t="s">
        <v>15</v>
      </c>
      <c r="D7" s="299"/>
    </row>
    <row r="8" spans="1:4" x14ac:dyDescent="0.3">
      <c r="A8" s="294"/>
      <c r="B8" s="296" t="s">
        <v>16</v>
      </c>
      <c r="C8" s="300" t="s">
        <v>17</v>
      </c>
      <c r="D8" s="378"/>
    </row>
    <row r="9" spans="1:4" x14ac:dyDescent="0.3">
      <c r="A9" s="294"/>
      <c r="B9" s="296" t="s">
        <v>1011</v>
      </c>
      <c r="C9" s="300" t="s">
        <v>1012</v>
      </c>
      <c r="D9" s="378"/>
    </row>
    <row r="10" spans="1:4" x14ac:dyDescent="0.3">
      <c r="A10" s="298"/>
      <c r="B10" s="296" t="s">
        <v>18</v>
      </c>
      <c r="C10" s="300" t="s">
        <v>19</v>
      </c>
      <c r="D10" s="299"/>
    </row>
    <row r="11" spans="1:4" x14ac:dyDescent="0.3">
      <c r="A11" s="298"/>
      <c r="B11" s="296" t="s">
        <v>20</v>
      </c>
      <c r="C11" s="300" t="s">
        <v>21</v>
      </c>
      <c r="D11" s="299"/>
    </row>
    <row r="12" spans="1:4" x14ac:dyDescent="0.3">
      <c r="A12" s="294"/>
      <c r="B12" s="296" t="s">
        <v>22</v>
      </c>
      <c r="C12" s="300" t="s">
        <v>23</v>
      </c>
      <c r="D12" s="378"/>
    </row>
    <row r="13" spans="1:4" x14ac:dyDescent="0.3">
      <c r="A13" s="298"/>
      <c r="B13" s="296" t="s">
        <v>24</v>
      </c>
      <c r="C13" s="300" t="s">
        <v>25</v>
      </c>
      <c r="D13" s="299"/>
    </row>
    <row r="14" spans="1:4" x14ac:dyDescent="0.3">
      <c r="A14" s="294"/>
      <c r="B14" s="296" t="s">
        <v>26</v>
      </c>
      <c r="C14" s="300" t="s">
        <v>27</v>
      </c>
      <c r="D14" s="378"/>
    </row>
    <row r="15" spans="1:4" x14ac:dyDescent="0.3">
      <c r="A15" s="298"/>
      <c r="B15" s="296" t="s">
        <v>28</v>
      </c>
      <c r="C15" s="300" t="s">
        <v>29</v>
      </c>
      <c r="D15" s="299"/>
    </row>
    <row r="16" spans="1:4" x14ac:dyDescent="0.3">
      <c r="A16" s="298"/>
      <c r="B16" s="296" t="s">
        <v>30</v>
      </c>
      <c r="C16" s="300" t="s">
        <v>31</v>
      </c>
      <c r="D16" s="299"/>
    </row>
    <row r="17" spans="1:4" x14ac:dyDescent="0.3">
      <c r="A17" s="294"/>
      <c r="B17" s="296" t="s">
        <v>32</v>
      </c>
      <c r="C17" s="300" t="s">
        <v>33</v>
      </c>
      <c r="D17" s="378"/>
    </row>
    <row r="18" spans="1:4" x14ac:dyDescent="0.3">
      <c r="A18" s="298"/>
      <c r="B18" s="296" t="s">
        <v>34</v>
      </c>
      <c r="C18" s="300" t="s">
        <v>35</v>
      </c>
      <c r="D18" s="299"/>
    </row>
    <row r="19" spans="1:4" x14ac:dyDescent="0.3">
      <c r="A19" s="298"/>
      <c r="B19" s="296" t="s">
        <v>36</v>
      </c>
      <c r="C19" s="300" t="s">
        <v>37</v>
      </c>
      <c r="D19" s="299"/>
    </row>
    <row r="20" spans="1:4" x14ac:dyDescent="0.3">
      <c r="A20" s="298"/>
      <c r="B20" s="296" t="s">
        <v>38</v>
      </c>
      <c r="C20" s="300" t="s">
        <v>39</v>
      </c>
      <c r="D20" s="299"/>
    </row>
    <row r="21" spans="1:4" x14ac:dyDescent="0.3">
      <c r="A21" s="298"/>
      <c r="B21" s="296" t="s">
        <v>40</v>
      </c>
      <c r="C21" s="300" t="s">
        <v>41</v>
      </c>
      <c r="D21" s="299"/>
    </row>
    <row r="22" spans="1:4" x14ac:dyDescent="0.3">
      <c r="A22" s="298"/>
      <c r="B22" s="296" t="s">
        <v>42</v>
      </c>
      <c r="C22" s="300" t="s">
        <v>43</v>
      </c>
      <c r="D22" s="299"/>
    </row>
    <row r="23" spans="1:4" x14ac:dyDescent="0.3">
      <c r="A23" s="298"/>
      <c r="B23" s="296" t="s">
        <v>44</v>
      </c>
      <c r="C23" s="300" t="s">
        <v>45</v>
      </c>
      <c r="D23" s="299"/>
    </row>
    <row r="24" spans="1:4" x14ac:dyDescent="0.3">
      <c r="A24" s="298"/>
      <c r="B24" s="296" t="s">
        <v>46</v>
      </c>
      <c r="C24" s="300" t="s">
        <v>47</v>
      </c>
      <c r="D24" s="299"/>
    </row>
    <row r="25" spans="1:4" x14ac:dyDescent="0.3">
      <c r="A25" s="298"/>
      <c r="B25" s="296" t="s">
        <v>48</v>
      </c>
      <c r="C25" s="297" t="s">
        <v>49</v>
      </c>
      <c r="D25" s="299"/>
    </row>
    <row r="26" spans="1:4" x14ac:dyDescent="0.3">
      <c r="A26" s="298"/>
      <c r="B26" s="296" t="s">
        <v>50</v>
      </c>
      <c r="C26" s="476" t="s">
        <v>993</v>
      </c>
      <c r="D26" s="299"/>
    </row>
    <row r="27" spans="1:4" x14ac:dyDescent="0.3">
      <c r="A27" s="298"/>
      <c r="B27" s="164"/>
      <c r="C27" s="164"/>
      <c r="D27" s="299"/>
    </row>
    <row r="28" spans="1:4" x14ac:dyDescent="0.3">
      <c r="A28" s="298"/>
      <c r="B28" s="164"/>
      <c r="C28" s="164"/>
      <c r="D28" s="299"/>
    </row>
    <row r="29" spans="1:4" x14ac:dyDescent="0.3">
      <c r="A29" s="301"/>
      <c r="B29" s="302"/>
      <c r="C29" s="302"/>
      <c r="D29" s="303"/>
    </row>
  </sheetData>
  <sheetProtection formatRows="0" insertRows="0"/>
  <hyperlinks>
    <hyperlink ref="C6" location="'S1.Analytical Ratios'!$A$4" tooltip="Section title. Click once to follow" display="ANALYTICAL RATIOS" xr:uid="{00000000-0004-0000-0100-000000000000}"/>
    <hyperlink ref="C7" location="'S2.Return on Investment'!$A$4" tooltip="Section title. Click once to follow" display="REPORT ON RETURN ON INVESTMENT" xr:uid="{00000000-0004-0000-0100-000001000000}"/>
    <hyperlink ref="C8" location="'S3.Regulatory Profit'!$A$4" tooltip="Section title. Click once to follow" display="REPORT ON REGULATORY PROFIT" xr:uid="{00000000-0004-0000-0100-000002000000}"/>
    <hyperlink ref="C10" location="'S4.RAB Value (Rolled Forward)'!$A$4" tooltip="Section title. Click once to follow" display="REPORT ON VALUE OF THE REGULATORY ASSET BASE (ROLLED FORWARD)" xr:uid="{00000000-0004-0000-0100-000003000000}"/>
    <hyperlink ref="C11" location="'S5a.Regulatory Tax Allowance'!$A$4" tooltip="Section title. Click once to follow" display="REPORT ON REGULATORY TAX ALLOWANCE" xr:uid="{00000000-0004-0000-0100-000004000000}"/>
    <hyperlink ref="C13" location="'S5c.TCSD Allowance '!$A$4" tooltip="Section title. Click once to follow" display="REPORT ON TERM CREDIT SPREAD DIFFERENTIAL ALLOWANCE" xr:uid="{00000000-0004-0000-0100-000005000000}"/>
    <hyperlink ref="C14" location="'S5d.Cost Allocations'!$A$4" tooltip="Section title. Click once to follow" display="REPORT ON COST ALLOCATIONS" xr:uid="{00000000-0004-0000-0100-000006000000}"/>
    <hyperlink ref="C15" location="'S5e.Asset Allocations'!$A$4" tooltip="Section title. Click once to follow" display="REPORT ON ASSET ALLOCATIONS" xr:uid="{00000000-0004-0000-0100-000007000000}"/>
    <hyperlink ref="C16" location="'S6a.Actual Expenditure Capex'!$A$4" tooltip="Section title. Click once to follow" display="REPORT ON CAPITAL EXPENDITURE FOR THE DISCLOSURE YEAR" xr:uid="{00000000-0004-0000-0100-000008000000}"/>
    <hyperlink ref="C17" location="'S6b.Actual Expenditure Opex'!$A$4" tooltip="Section title. Click once to follow" display="REPORT ON OPERATIONAL EXPENDITURE FOR THE DISCLOSURE YEAR" xr:uid="{00000000-0004-0000-0100-000009000000}"/>
    <hyperlink ref="C18" location="'S7.Actual vs Forecast'!$A$4" tooltip="Section title. Click once to follow" display="COMPARISON OF FORECASTS TO ACTUAL EXPENDITURE" xr:uid="{00000000-0004-0000-0100-00000A000000}"/>
    <hyperlink ref="C19" location="'S8.Billed Quantities+Revenues'!$A$5" tooltip="Section title. Click once to follow" display="REPORT ON BILLED QUANTITIES AND LINE CHARGE REVENUES" xr:uid="{00000000-0004-0000-0100-00000B000000}"/>
    <hyperlink ref="C20" location="'S9a.Asset Register'!$A$5" tooltip="Section title. Click once to follow" display="ASSET REGISTER" xr:uid="{00000000-0004-0000-0100-00000C000000}"/>
    <hyperlink ref="C21" location="'S9b.Asset Age Profile'!$A$5" tooltip="Section title. Click once to follow" display="ASSET AGE PROFILE" xr:uid="{00000000-0004-0000-0100-00000D000000}"/>
    <hyperlink ref="C22" location="'S9c.Overhead Lines'!$A$5" tooltip="Section title. Click once to follow" display="REPORT ON OVERHEAD LINES AND UNDERGROUND CABLES" xr:uid="{00000000-0004-0000-0100-00000E000000}"/>
    <hyperlink ref="C23" location="'S9d.Embedded Networks'!$A$5" tooltip="Section title. Click once to follow" display="REPORT ON EMBEDDED NETWORKS" xr:uid="{00000000-0004-0000-0100-00000F000000}"/>
    <hyperlink ref="C24" location="'S9e.Demand'!$A$5" tooltip="Section title. Click once to follow" display="REPORT ON NETWORK DEMAND" xr:uid="{00000000-0004-0000-0100-000010000000}"/>
    <hyperlink ref="C25" location="'S10.Reliability'!$A$5" tooltip="Section title. Click once to follow" display="REPORT ON NETWORK RELIABILITY" xr:uid="{00000000-0004-0000-0100-000011000000}"/>
    <hyperlink ref="C26" location="S10.Reliability.2!Print_Area" tooltip="Section title.  Click once to follow" display="REPORT ON NETWORK RELIABILITY (Worst-performing Feeders)" xr:uid="{2D136BF7-30B3-487E-9A3F-2F1F3D1FF829}"/>
    <hyperlink ref="C9" location="S3a.IRIS!A1" tooltip="Section Title.  Click once to follow" display="REPORT ON INCREMENTAL ROLLING INCENTIVE SCHEME" xr:uid="{5171522D-F595-44F2-BFE3-14F9218025E1}"/>
  </hyperlinks>
  <pageMargins left="0.70866141732283472" right="0.70866141732283472" top="0.74803149606299213" bottom="0.74803149606299213" header="0.31496062992125989" footer="0.31496062992125989"/>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tabColor theme="9" tint="-0.499984740745262"/>
    <pageSetUpPr fitToPage="1"/>
  </sheetPr>
  <dimension ref="A1:M48"/>
  <sheetViews>
    <sheetView showGridLines="0" view="pageBreakPreview" zoomScaleNormal="100" zoomScaleSheetLayoutView="100" workbookViewId="0">
      <selection activeCell="F25" sqref="F25"/>
    </sheetView>
  </sheetViews>
  <sheetFormatPr defaultColWidth="9" defaultRowHeight="13.8" x14ac:dyDescent="0.3"/>
  <cols>
    <col min="1" max="1" width="4" customWidth="1"/>
    <col min="2" max="2" width="5.88671875" customWidth="1"/>
    <col min="3" max="4" width="2.33203125" customWidth="1"/>
    <col min="5" max="5" width="55.88671875" customWidth="1"/>
    <col min="6" max="6" width="32.88671875" customWidth="1"/>
    <col min="7" max="7" width="27.33203125" customWidth="1"/>
    <col min="8" max="8" width="16" customWidth="1"/>
    <col min="9" max="9" width="19.5546875" customWidth="1"/>
    <col min="10" max="10" width="3.88671875" customWidth="1"/>
    <col min="11" max="11" width="7.44140625" style="127" customWidth="1"/>
    <col min="13" max="13" width="25.33203125" customWidth="1"/>
  </cols>
  <sheetData>
    <row r="1" spans="1:10" ht="15" customHeight="1" x14ac:dyDescent="0.3">
      <c r="A1" s="315"/>
      <c r="B1" s="312"/>
      <c r="C1" s="312"/>
      <c r="D1" s="312"/>
      <c r="E1" s="312"/>
      <c r="F1" s="312"/>
      <c r="G1" s="312"/>
      <c r="H1" s="312"/>
      <c r="I1" s="312"/>
      <c r="J1" s="311"/>
    </row>
    <row r="2" spans="1:10" ht="18" customHeight="1" x14ac:dyDescent="0.35">
      <c r="A2" s="46"/>
      <c r="B2" s="259"/>
      <c r="C2" s="259"/>
      <c r="D2" s="259"/>
      <c r="E2" s="259"/>
      <c r="F2" s="60" t="s">
        <v>5</v>
      </c>
      <c r="G2" s="629" t="str">
        <f>IF(NOT(ISBLANK(CoverSheet!$C$8)),CoverSheet!$C$8,"")</f>
        <v/>
      </c>
      <c r="H2" s="629"/>
      <c r="I2" s="629"/>
      <c r="J2" s="23"/>
    </row>
    <row r="3" spans="1:10" ht="18" customHeight="1" x14ac:dyDescent="0.3">
      <c r="A3" s="46"/>
      <c r="B3" s="259"/>
      <c r="C3" s="259"/>
      <c r="D3" s="259"/>
      <c r="E3" s="259"/>
      <c r="F3" s="60" t="s">
        <v>72</v>
      </c>
      <c r="G3" s="637" t="str">
        <f>IF(ISNUMBER(CoverSheet!$C$12),CoverSheet!$C$12,"")</f>
        <v/>
      </c>
      <c r="H3" s="638"/>
      <c r="I3" s="639"/>
      <c r="J3" s="23"/>
    </row>
    <row r="4" spans="1:10" ht="18" customHeight="1" x14ac:dyDescent="0.35">
      <c r="A4" s="46"/>
      <c r="B4" s="259"/>
      <c r="C4" s="259"/>
      <c r="D4" s="259"/>
      <c r="E4" s="259"/>
      <c r="F4" s="60" t="s">
        <v>729</v>
      </c>
      <c r="G4" s="703"/>
      <c r="H4" s="703"/>
      <c r="I4" s="703"/>
      <c r="J4" s="23"/>
    </row>
    <row r="5" spans="1:10" ht="21" x14ac:dyDescent="0.4">
      <c r="A5" s="144" t="s">
        <v>818</v>
      </c>
      <c r="B5" s="259"/>
      <c r="C5" s="259"/>
      <c r="D5" s="259"/>
      <c r="E5" s="259"/>
      <c r="F5" s="259"/>
      <c r="G5" s="259"/>
      <c r="H5" s="681"/>
      <c r="I5" s="681"/>
      <c r="J5" s="23"/>
    </row>
    <row r="6" spans="1:10" ht="29.25" customHeight="1" x14ac:dyDescent="0.3">
      <c r="A6" s="700" t="s">
        <v>819</v>
      </c>
      <c r="B6" s="701"/>
      <c r="C6" s="701"/>
      <c r="D6" s="701"/>
      <c r="E6" s="701"/>
      <c r="F6" s="701"/>
      <c r="G6" s="701"/>
      <c r="H6" s="701"/>
      <c r="I6" s="701"/>
      <c r="J6" s="702"/>
    </row>
    <row r="7" spans="1:10" ht="15" customHeight="1" x14ac:dyDescent="0.3">
      <c r="A7" s="81"/>
      <c r="B7" s="51"/>
      <c r="C7" s="51"/>
      <c r="D7" s="51"/>
      <c r="E7" s="51"/>
      <c r="F7" s="51"/>
      <c r="G7" s="51"/>
      <c r="H7" s="51"/>
      <c r="I7" s="51"/>
      <c r="J7" s="23"/>
    </row>
    <row r="8" spans="1:10" ht="15" customHeight="1" x14ac:dyDescent="0.3">
      <c r="A8" s="55" t="s">
        <v>75</v>
      </c>
      <c r="B8" s="201"/>
      <c r="C8" s="259"/>
      <c r="D8" s="259"/>
      <c r="E8" s="259"/>
      <c r="F8" s="259"/>
      <c r="G8" s="259"/>
      <c r="H8" s="259"/>
      <c r="I8" s="259"/>
      <c r="J8" s="23"/>
    </row>
    <row r="9" spans="1:10" ht="18" x14ac:dyDescent="0.35">
      <c r="A9" s="72">
        <v>9</v>
      </c>
      <c r="B9" s="71"/>
      <c r="C9" s="85" t="s">
        <v>982</v>
      </c>
      <c r="D9" s="73"/>
      <c r="E9" s="87"/>
      <c r="F9" s="87"/>
      <c r="G9" s="71"/>
      <c r="H9" s="71"/>
      <c r="I9" s="71"/>
      <c r="J9" s="12"/>
    </row>
    <row r="10" spans="1:10" ht="19.95" customHeight="1" x14ac:dyDescent="0.3">
      <c r="A10" s="72">
        <v>10</v>
      </c>
      <c r="B10" s="14"/>
      <c r="C10" s="71"/>
      <c r="D10" s="71"/>
      <c r="E10" s="71"/>
      <c r="F10" s="71"/>
      <c r="G10" s="71"/>
      <c r="H10" s="71"/>
      <c r="I10" s="71"/>
      <c r="J10" s="12"/>
    </row>
    <row r="11" spans="1:10" ht="27.6" x14ac:dyDescent="0.3">
      <c r="A11" s="72">
        <v>11</v>
      </c>
      <c r="B11" s="71"/>
      <c r="C11" s="87"/>
      <c r="D11" s="73" t="s">
        <v>820</v>
      </c>
      <c r="E11" s="87"/>
      <c r="F11" s="87"/>
      <c r="G11" s="89" t="s">
        <v>821</v>
      </c>
      <c r="H11" s="89" t="s">
        <v>822</v>
      </c>
      <c r="I11" s="89" t="s">
        <v>823</v>
      </c>
      <c r="J11" s="12"/>
    </row>
    <row r="12" spans="1:10" ht="15" customHeight="1" x14ac:dyDescent="0.3">
      <c r="A12" s="72">
        <v>12</v>
      </c>
      <c r="B12" s="71"/>
      <c r="C12" s="87"/>
      <c r="D12" s="73"/>
      <c r="E12" s="87" t="s">
        <v>824</v>
      </c>
      <c r="F12" s="87"/>
      <c r="G12" s="514"/>
      <c r="H12" s="514"/>
      <c r="I12" s="509">
        <f t="shared" ref="I12:I18" si="0">SUM(G12:H12)</f>
        <v>0</v>
      </c>
      <c r="J12" s="12"/>
    </row>
    <row r="13" spans="1:10" ht="15" customHeight="1" x14ac:dyDescent="0.3">
      <c r="A13" s="72">
        <v>13</v>
      </c>
      <c r="B13" s="71"/>
      <c r="C13" s="87"/>
      <c r="D13" s="73"/>
      <c r="E13" s="87" t="s">
        <v>825</v>
      </c>
      <c r="F13" s="87"/>
      <c r="G13" s="514"/>
      <c r="H13" s="514"/>
      <c r="I13" s="509">
        <f t="shared" si="0"/>
        <v>0</v>
      </c>
      <c r="J13" s="12"/>
    </row>
    <row r="14" spans="1:10" ht="15" customHeight="1" x14ac:dyDescent="0.3">
      <c r="A14" s="72">
        <v>14</v>
      </c>
      <c r="B14" s="71"/>
      <c r="C14" s="87"/>
      <c r="D14" s="73"/>
      <c r="E14" s="87" t="s">
        <v>826</v>
      </c>
      <c r="F14" s="87"/>
      <c r="G14" s="514"/>
      <c r="H14" s="514"/>
      <c r="I14" s="509">
        <f t="shared" si="0"/>
        <v>0</v>
      </c>
      <c r="J14" s="12"/>
    </row>
    <row r="15" spans="1:10" ht="15" customHeight="1" x14ac:dyDescent="0.3">
      <c r="A15" s="72">
        <v>15</v>
      </c>
      <c r="B15" s="71"/>
      <c r="C15" s="87"/>
      <c r="D15" s="73"/>
      <c r="E15" s="87" t="s">
        <v>827</v>
      </c>
      <c r="F15" s="87"/>
      <c r="G15" s="514"/>
      <c r="H15" s="514"/>
      <c r="I15" s="509">
        <f t="shared" si="0"/>
        <v>0</v>
      </c>
      <c r="J15" s="12"/>
    </row>
    <row r="16" spans="1:10" ht="15" customHeight="1" x14ac:dyDescent="0.3">
      <c r="A16" s="72">
        <v>16</v>
      </c>
      <c r="B16" s="71"/>
      <c r="C16" s="87"/>
      <c r="D16" s="73"/>
      <c r="E16" s="87" t="s">
        <v>828</v>
      </c>
      <c r="F16" s="87"/>
      <c r="G16" s="514"/>
      <c r="H16" s="514"/>
      <c r="I16" s="509">
        <f t="shared" si="0"/>
        <v>0</v>
      </c>
      <c r="J16" s="12"/>
    </row>
    <row r="17" spans="1:13" ht="15" customHeight="1" x14ac:dyDescent="0.3">
      <c r="A17" s="72">
        <v>17</v>
      </c>
      <c r="B17" s="71"/>
      <c r="C17" s="87"/>
      <c r="D17" s="73"/>
      <c r="E17" s="87" t="s">
        <v>829</v>
      </c>
      <c r="F17" s="87"/>
      <c r="G17" s="514"/>
      <c r="H17" s="514"/>
      <c r="I17" s="509">
        <f t="shared" si="0"/>
        <v>0</v>
      </c>
      <c r="J17" s="12"/>
    </row>
    <row r="18" spans="1:13" ht="15" customHeight="1" thickBot="1" x14ac:dyDescent="0.35">
      <c r="A18" s="72">
        <v>18</v>
      </c>
      <c r="B18" s="71"/>
      <c r="C18" s="87"/>
      <c r="D18" s="73"/>
      <c r="E18" s="87" t="s">
        <v>830</v>
      </c>
      <c r="F18" s="87"/>
      <c r="G18" s="514"/>
      <c r="H18" s="514"/>
      <c r="I18" s="509">
        <f t="shared" si="0"/>
        <v>0</v>
      </c>
      <c r="J18" s="12"/>
    </row>
    <row r="19" spans="1:13" ht="15" customHeight="1" thickBot="1" x14ac:dyDescent="0.35">
      <c r="A19" s="72">
        <v>19</v>
      </c>
      <c r="B19" s="71"/>
      <c r="C19" s="87"/>
      <c r="D19" s="73" t="s">
        <v>831</v>
      </c>
      <c r="E19" s="87"/>
      <c r="F19" s="87"/>
      <c r="G19" s="252">
        <f>SUM(G12:G18)</f>
        <v>0</v>
      </c>
      <c r="H19" s="252">
        <f>SUM(H12:H18)</f>
        <v>0</v>
      </c>
      <c r="I19" s="252">
        <f>SUM(I12:I18)</f>
        <v>0</v>
      </c>
      <c r="J19" s="12"/>
      <c r="K19" s="127" t="s">
        <v>686</v>
      </c>
    </row>
    <row r="20" spans="1:13" x14ac:dyDescent="0.3">
      <c r="A20" s="72">
        <v>20</v>
      </c>
      <c r="B20" s="71"/>
      <c r="C20" s="87"/>
      <c r="D20" s="73"/>
      <c r="E20" s="87"/>
      <c r="F20" s="87"/>
      <c r="G20" s="71"/>
      <c r="H20" s="71"/>
      <c r="I20" s="71"/>
      <c r="J20" s="12"/>
    </row>
    <row r="21" spans="1:13" ht="15" customHeight="1" x14ac:dyDescent="0.3">
      <c r="A21" s="72">
        <v>21</v>
      </c>
      <c r="B21" s="71"/>
      <c r="C21" s="87"/>
      <c r="D21" s="73"/>
      <c r="E21" s="87" t="s">
        <v>832</v>
      </c>
      <c r="F21" s="87"/>
      <c r="G21" s="514"/>
      <c r="H21" s="514"/>
      <c r="I21" s="509">
        <f>G21+H21</f>
        <v>0</v>
      </c>
      <c r="J21" s="12"/>
    </row>
    <row r="22" spans="1:13" ht="15" customHeight="1" x14ac:dyDescent="0.3">
      <c r="A22" s="72">
        <v>22</v>
      </c>
      <c r="B22" s="71"/>
      <c r="C22" s="87"/>
      <c r="D22" s="73"/>
      <c r="E22" s="87" t="s">
        <v>833</v>
      </c>
      <c r="F22" s="87"/>
      <c r="G22" s="71"/>
      <c r="H22" s="71"/>
      <c r="I22" s="514"/>
      <c r="J22" s="12"/>
    </row>
    <row r="23" spans="1:13" x14ac:dyDescent="0.3">
      <c r="A23" s="72">
        <v>23</v>
      </c>
      <c r="B23" s="71"/>
      <c r="C23" s="87"/>
      <c r="D23" s="73"/>
      <c r="E23" s="87"/>
      <c r="F23" s="87"/>
      <c r="G23" s="71"/>
      <c r="H23" s="71"/>
      <c r="I23" s="71"/>
      <c r="J23" s="12"/>
    </row>
    <row r="24" spans="1:13" ht="25.5" customHeight="1" x14ac:dyDescent="0.3">
      <c r="A24" s="72">
        <v>24</v>
      </c>
      <c r="B24" s="71"/>
      <c r="C24" s="87"/>
      <c r="D24" s="73" t="s">
        <v>834</v>
      </c>
      <c r="E24" s="87"/>
      <c r="F24" s="87"/>
      <c r="G24" s="89" t="s">
        <v>835</v>
      </c>
      <c r="H24" s="89" t="s">
        <v>836</v>
      </c>
      <c r="I24" s="71"/>
      <c r="J24" s="12"/>
    </row>
    <row r="25" spans="1:13" ht="15" customHeight="1" x14ac:dyDescent="0.3">
      <c r="A25" s="72">
        <v>25</v>
      </c>
      <c r="B25" s="71"/>
      <c r="C25" s="87"/>
      <c r="D25" s="73"/>
      <c r="E25" s="87" t="s">
        <v>837</v>
      </c>
      <c r="F25" s="87"/>
      <c r="G25" s="514"/>
      <c r="H25" s="535">
        <f t="shared" ref="H25:H30" si="1">IF(G$31&lt;&gt;0,G25/G$31,0)</f>
        <v>0</v>
      </c>
      <c r="I25" s="71"/>
      <c r="J25" s="12"/>
    </row>
    <row r="26" spans="1:13" ht="15" customHeight="1" x14ac:dyDescent="0.3">
      <c r="A26" s="72">
        <v>26</v>
      </c>
      <c r="B26" s="71"/>
      <c r="C26" s="87"/>
      <c r="D26" s="73"/>
      <c r="E26" s="87" t="s">
        <v>838</v>
      </c>
      <c r="F26" s="87"/>
      <c r="G26" s="514"/>
      <c r="H26" s="535">
        <f t="shared" si="1"/>
        <v>0</v>
      </c>
      <c r="I26" s="71"/>
      <c r="J26" s="12"/>
    </row>
    <row r="27" spans="1:13" ht="15" customHeight="1" x14ac:dyDescent="0.3">
      <c r="A27" s="72">
        <v>27</v>
      </c>
      <c r="B27" s="71"/>
      <c r="C27" s="87"/>
      <c r="D27" s="73"/>
      <c r="E27" s="87" t="s">
        <v>839</v>
      </c>
      <c r="F27" s="87"/>
      <c r="G27" s="514"/>
      <c r="H27" s="535">
        <f t="shared" si="1"/>
        <v>0</v>
      </c>
      <c r="I27" s="71"/>
      <c r="J27" s="12"/>
    </row>
    <row r="28" spans="1:13" ht="15" customHeight="1" x14ac:dyDescent="0.3">
      <c r="A28" s="72">
        <v>28</v>
      </c>
      <c r="B28" s="71"/>
      <c r="C28" s="87"/>
      <c r="D28" s="73"/>
      <c r="E28" s="87" t="s">
        <v>840</v>
      </c>
      <c r="F28" s="87"/>
      <c r="G28" s="514"/>
      <c r="H28" s="535">
        <f t="shared" si="1"/>
        <v>0</v>
      </c>
      <c r="I28" s="71"/>
      <c r="J28" s="12"/>
    </row>
    <row r="29" spans="1:13" ht="15" customHeight="1" x14ac:dyDescent="0.3">
      <c r="A29" s="72">
        <v>29</v>
      </c>
      <c r="B29" s="71"/>
      <c r="C29" s="87"/>
      <c r="D29" s="73"/>
      <c r="E29" s="87" t="s">
        <v>841</v>
      </c>
      <c r="F29" s="87"/>
      <c r="G29" s="514"/>
      <c r="H29" s="535">
        <f t="shared" si="1"/>
        <v>0</v>
      </c>
      <c r="I29" s="71"/>
      <c r="J29" s="12"/>
    </row>
    <row r="30" spans="1:13" ht="15" customHeight="1" thickBot="1" x14ac:dyDescent="0.35">
      <c r="A30" s="72">
        <v>30</v>
      </c>
      <c r="B30" s="71"/>
      <c r="C30" s="87"/>
      <c r="D30" s="73"/>
      <c r="E30" s="87" t="s">
        <v>842</v>
      </c>
      <c r="F30" s="87"/>
      <c r="G30" s="514"/>
      <c r="H30" s="535">
        <f t="shared" si="1"/>
        <v>0</v>
      </c>
      <c r="I30" s="71"/>
      <c r="J30" s="12"/>
      <c r="L30" s="198" t="s">
        <v>843</v>
      </c>
    </row>
    <row r="31" spans="1:13" ht="15" customHeight="1" thickBot="1" x14ac:dyDescent="0.35">
      <c r="A31" s="72">
        <v>31</v>
      </c>
      <c r="B31" s="71"/>
      <c r="C31" s="87"/>
      <c r="D31" s="73" t="s">
        <v>844</v>
      </c>
      <c r="E31" s="87"/>
      <c r="F31" s="87"/>
      <c r="G31" s="252">
        <f>SUM(G25:G30)</f>
        <v>0</v>
      </c>
      <c r="H31" s="274">
        <f>SUM(H25:H30)</f>
        <v>0</v>
      </c>
      <c r="I31" s="71"/>
      <c r="J31" s="12"/>
      <c r="L31" s="245" t="s">
        <v>845</v>
      </c>
      <c r="M31" s="245" t="s">
        <v>846</v>
      </c>
    </row>
    <row r="32" spans="1:13" ht="14.4" thickBot="1" x14ac:dyDescent="0.35">
      <c r="A32" s="72">
        <v>32</v>
      </c>
      <c r="B32" s="71"/>
      <c r="C32" s="87"/>
      <c r="D32" s="87"/>
      <c r="E32" s="87"/>
      <c r="F32" s="87"/>
      <c r="G32" s="86"/>
      <c r="H32" s="86"/>
      <c r="I32" s="71"/>
      <c r="J32" s="12"/>
      <c r="L32" s="246">
        <f>G19</f>
        <v>0</v>
      </c>
      <c r="M32" s="411" t="b">
        <f>(ROUND(L32,0)=ROUND(G31,0))</f>
        <v>1</v>
      </c>
    </row>
    <row r="33" spans="1:12" ht="27.6" x14ac:dyDescent="0.3">
      <c r="A33" s="72">
        <v>33</v>
      </c>
      <c r="B33" s="71"/>
      <c r="C33" s="87"/>
      <c r="D33" s="87"/>
      <c r="E33" s="87"/>
      <c r="F33" s="87"/>
      <c r="G33" s="89" t="s">
        <v>835</v>
      </c>
      <c r="H33" s="89" t="s">
        <v>847</v>
      </c>
      <c r="I33" s="71"/>
      <c r="J33" s="12"/>
    </row>
    <row r="34" spans="1:12" ht="15" customHeight="1" x14ac:dyDescent="0.3">
      <c r="A34" s="415">
        <v>34</v>
      </c>
      <c r="B34" s="71"/>
      <c r="C34" s="87"/>
      <c r="D34" s="87"/>
      <c r="E34" s="87" t="s">
        <v>848</v>
      </c>
      <c r="F34" s="87"/>
      <c r="G34" s="514"/>
      <c r="H34" s="536">
        <f>IF(I$19&lt;&gt;0,G34/I$19,0)</f>
        <v>0</v>
      </c>
      <c r="I34" s="71"/>
      <c r="J34" s="12"/>
      <c r="L34" s="198"/>
    </row>
    <row r="35" spans="1:12" x14ac:dyDescent="0.3">
      <c r="A35" s="415">
        <v>35</v>
      </c>
      <c r="B35" s="71"/>
      <c r="C35" s="87"/>
      <c r="D35" s="87"/>
      <c r="E35" s="87"/>
      <c r="F35" s="87"/>
      <c r="G35" s="89"/>
      <c r="H35" s="89"/>
      <c r="I35" s="71"/>
      <c r="J35" s="12"/>
      <c r="L35" s="198"/>
    </row>
    <row r="36" spans="1:12" ht="61.5" customHeight="1" x14ac:dyDescent="0.3">
      <c r="A36" s="415">
        <v>36</v>
      </c>
      <c r="B36" s="71"/>
      <c r="C36" s="87"/>
      <c r="D36" s="87"/>
      <c r="E36" s="481"/>
      <c r="F36" s="481"/>
      <c r="G36" s="482" t="s">
        <v>991</v>
      </c>
      <c r="H36" s="482" t="s">
        <v>849</v>
      </c>
      <c r="I36" s="544"/>
      <c r="J36" s="12"/>
      <c r="K36" s="436"/>
    </row>
    <row r="37" spans="1:12" ht="15.75" customHeight="1" x14ac:dyDescent="0.3">
      <c r="A37" s="415">
        <v>37</v>
      </c>
      <c r="B37" s="71"/>
      <c r="C37" s="414"/>
      <c r="D37" s="414"/>
      <c r="E37" s="483" t="s">
        <v>850</v>
      </c>
      <c r="F37" s="481"/>
      <c r="G37" s="515"/>
      <c r="H37" s="509">
        <f>F47</f>
        <v>0</v>
      </c>
      <c r="I37" s="544" t="s">
        <v>983</v>
      </c>
      <c r="J37" s="12"/>
    </row>
    <row r="38" spans="1:12" ht="15" customHeight="1" x14ac:dyDescent="0.3">
      <c r="A38" s="415">
        <v>38</v>
      </c>
      <c r="B38" s="71"/>
      <c r="C38" s="414"/>
      <c r="D38" s="414"/>
      <c r="E38" s="483"/>
      <c r="F38" s="481"/>
      <c r="G38" s="491"/>
      <c r="H38" s="490"/>
      <c r="I38" s="544"/>
      <c r="J38" s="12"/>
      <c r="K38" s="436"/>
    </row>
    <row r="39" spans="1:12" ht="15" customHeight="1" x14ac:dyDescent="0.3">
      <c r="A39" s="415">
        <v>39</v>
      </c>
      <c r="B39" s="71"/>
      <c r="C39" s="557"/>
      <c r="D39" s="557" t="s">
        <v>996</v>
      </c>
      <c r="E39" s="483"/>
      <c r="F39" s="481"/>
      <c r="G39" s="491"/>
      <c r="H39" s="490"/>
      <c r="I39" s="544"/>
      <c r="J39" s="12"/>
      <c r="K39" s="436"/>
    </row>
    <row r="40" spans="1:12" ht="58.5" customHeight="1" x14ac:dyDescent="0.3">
      <c r="A40" s="415">
        <v>40</v>
      </c>
      <c r="B40" s="71"/>
      <c r="C40" s="557"/>
      <c r="D40" s="557"/>
      <c r="E40" s="558" t="s">
        <v>851</v>
      </c>
      <c r="F40" s="558" t="s">
        <v>997</v>
      </c>
      <c r="G40" s="558" t="s">
        <v>998</v>
      </c>
      <c r="H40" s="482"/>
      <c r="I40" s="544"/>
      <c r="J40" s="12"/>
      <c r="K40" s="436"/>
    </row>
    <row r="41" spans="1:12" ht="15" customHeight="1" x14ac:dyDescent="0.3">
      <c r="A41" s="415">
        <v>41</v>
      </c>
      <c r="B41" s="71"/>
      <c r="C41" s="557"/>
      <c r="D41" s="557"/>
      <c r="E41" s="537" t="s">
        <v>852</v>
      </c>
      <c r="F41" s="586"/>
      <c r="G41" s="515"/>
      <c r="H41" s="414"/>
      <c r="I41" s="544" t="s">
        <v>983</v>
      </c>
      <c r="J41" s="12"/>
      <c r="K41" s="436"/>
    </row>
    <row r="42" spans="1:12" ht="15" customHeight="1" x14ac:dyDescent="0.3">
      <c r="A42" s="415">
        <v>42</v>
      </c>
      <c r="B42" s="71"/>
      <c r="C42" s="557"/>
      <c r="D42" s="557"/>
      <c r="E42" s="548" t="s">
        <v>989</v>
      </c>
      <c r="F42" s="586"/>
      <c r="G42" s="586"/>
      <c r="H42" s="414"/>
      <c r="I42" s="544" t="s">
        <v>983</v>
      </c>
      <c r="J42" s="12"/>
      <c r="K42" s="436"/>
    </row>
    <row r="43" spans="1:12" ht="15" customHeight="1" x14ac:dyDescent="0.3">
      <c r="A43" s="415">
        <v>43</v>
      </c>
      <c r="B43" s="71"/>
      <c r="C43" s="557"/>
      <c r="D43" s="557"/>
      <c r="E43" s="548" t="s">
        <v>990</v>
      </c>
      <c r="F43" s="586"/>
      <c r="G43" s="586"/>
      <c r="H43" s="414"/>
      <c r="I43" s="544" t="s">
        <v>983</v>
      </c>
      <c r="J43" s="12"/>
      <c r="K43" s="436"/>
    </row>
    <row r="44" spans="1:12" ht="15" customHeight="1" x14ac:dyDescent="0.3">
      <c r="A44" s="415">
        <v>44</v>
      </c>
      <c r="B44" s="71"/>
      <c r="C44" s="557"/>
      <c r="D44" s="557"/>
      <c r="E44" s="548" t="s">
        <v>853</v>
      </c>
      <c r="F44" s="586"/>
      <c r="G44" s="586"/>
      <c r="H44" s="414"/>
      <c r="I44" s="544" t="s">
        <v>983</v>
      </c>
      <c r="J44" s="12"/>
      <c r="K44" s="436"/>
    </row>
    <row r="45" spans="1:12" ht="15" customHeight="1" x14ac:dyDescent="0.3">
      <c r="A45" s="415">
        <v>45</v>
      </c>
      <c r="B45" s="71"/>
      <c r="C45" s="557"/>
      <c r="D45" s="557"/>
      <c r="E45" s="548" t="s">
        <v>854</v>
      </c>
      <c r="F45" s="586"/>
      <c r="G45" s="586"/>
      <c r="H45" s="414"/>
      <c r="I45" s="544" t="s">
        <v>983</v>
      </c>
      <c r="J45" s="12"/>
      <c r="K45" s="436"/>
    </row>
    <row r="46" spans="1:12" ht="15" customHeight="1" x14ac:dyDescent="0.3">
      <c r="A46" s="415">
        <v>46</v>
      </c>
      <c r="B46" s="71"/>
      <c r="C46" s="557"/>
      <c r="D46" s="557"/>
      <c r="E46" s="549" t="s">
        <v>855</v>
      </c>
      <c r="F46" s="586"/>
      <c r="G46" s="586"/>
      <c r="H46" s="414"/>
      <c r="I46" s="544" t="s">
        <v>983</v>
      </c>
      <c r="J46" s="12"/>
      <c r="K46" s="436"/>
    </row>
    <row r="47" spans="1:12" ht="15" customHeight="1" x14ac:dyDescent="0.3">
      <c r="A47" s="415">
        <v>47</v>
      </c>
      <c r="B47" s="71"/>
      <c r="C47" s="557"/>
      <c r="D47" s="557"/>
      <c r="E47" s="617" t="s">
        <v>856</v>
      </c>
      <c r="F47" s="618">
        <f>SUM(F41:F46)</f>
        <v>0</v>
      </c>
      <c r="G47" s="619">
        <f>SUM(G41:G46)</f>
        <v>0</v>
      </c>
      <c r="H47" s="414"/>
      <c r="I47" s="544" t="s">
        <v>983</v>
      </c>
      <c r="J47" s="71"/>
      <c r="K47" s="436"/>
    </row>
    <row r="48" spans="1:12" ht="15" customHeight="1" x14ac:dyDescent="0.3">
      <c r="A48" s="415">
        <v>48</v>
      </c>
      <c r="B48" s="553"/>
      <c r="C48" s="17"/>
      <c r="D48" s="554"/>
      <c r="E48" s="554" t="s">
        <v>857</v>
      </c>
      <c r="F48" s="414"/>
      <c r="G48" s="414"/>
      <c r="H48" s="414"/>
      <c r="I48" s="414"/>
      <c r="J48" s="414"/>
    </row>
  </sheetData>
  <sheetProtection formatRows="0" insertRows="0"/>
  <mergeCells count="5">
    <mergeCell ref="H5:I5"/>
    <mergeCell ref="A6:J6"/>
    <mergeCell ref="G2:I2"/>
    <mergeCell ref="G3:I3"/>
    <mergeCell ref="G4:I4"/>
  </mergeCells>
  <conditionalFormatting sqref="F47:G47">
    <cfRule type="expression" dxfId="2" priority="1" stopIfTrue="1">
      <formula>$M$32&lt;&gt;TRUE</formula>
    </cfRule>
  </conditionalFormatting>
  <conditionalFormatting sqref="G31">
    <cfRule type="expression" dxfId="1" priority="9" stopIfTrue="1">
      <formula>$M$32&lt;&gt;TRUE</formula>
    </cfRule>
  </conditionalFormatting>
  <conditionalFormatting sqref="G37">
    <cfRule type="expression" dxfId="0" priority="6" stopIfTrue="1">
      <formula>$M$32&lt;&gt;TRUE</formula>
    </cfRule>
  </conditionalFormatting>
  <dataValidations xWindow="690" yWindow="1657" count="3">
    <dataValidation type="custom" allowBlank="1" showInputMessage="1" showErrorMessage="1" error="Decimal values larger than or equal to 0 and text &quot;N/A&quot; are accepted" prompt="Please enter a number larger than or equal to 0. _x000a_Enter &quot;N/A&quot; if this does not apply" sqref="G34" xr:uid="{00000000-0002-0000-1200-000000000000}">
      <formula1>OR(AND(ISNUMBER(G34),G34&gt;=0),AND(ISTEXT(G34),G34="N/A"))</formula1>
    </dataValidation>
    <dataValidation allowBlank="1" showInputMessage="1" showErrorMessage="1" prompt="Please enter Network / Sub-Network Name" sqref="G4:I4" xr:uid="{00000000-0002-0000-1200-000001000000}"/>
    <dataValidation allowBlank="1" showInputMessage="1" showErrorMessage="1" prompt="Please enter text" sqref="E41:E46" xr:uid="{10A6B891-5F14-4B3D-88DE-3ADB66D0517D}"/>
  </dataValidations>
  <pageMargins left="0.70866141732283472" right="0.70866141732283472" top="0.74803149606299213" bottom="0.74803149606299213" header="0.31496062992125989" footer="0.31496062992125989"/>
  <pageSetup paperSize="9" scale="57"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2">
    <tabColor theme="9" tint="-0.499984740745262"/>
    <pageSetUpPr fitToPage="1"/>
  </sheetPr>
  <dimension ref="A1:J27"/>
  <sheetViews>
    <sheetView showGridLines="0" view="pageBreakPreview" zoomScaleNormal="100" zoomScaleSheetLayoutView="100" workbookViewId="0">
      <selection activeCell="F25" sqref="F25"/>
    </sheetView>
  </sheetViews>
  <sheetFormatPr defaultColWidth="9" defaultRowHeight="13.8" x14ac:dyDescent="0.3"/>
  <cols>
    <col min="1" max="1" width="4.33203125" customWidth="1"/>
    <col min="2" max="2" width="5.88671875" customWidth="1"/>
    <col min="3" max="3" width="6" customWidth="1"/>
    <col min="4" max="5" width="2.33203125" customWidth="1"/>
    <col min="6" max="6" width="62.44140625" customWidth="1"/>
    <col min="7" max="7" width="23.21875" customWidth="1"/>
    <col min="8" max="8" width="38.21875" customWidth="1"/>
    <col min="9" max="9" width="25.44140625" customWidth="1"/>
    <col min="10" max="10" width="2.6640625" customWidth="1"/>
  </cols>
  <sheetData>
    <row r="1" spans="1:10" ht="15" customHeight="1" x14ac:dyDescent="0.3">
      <c r="A1" s="315"/>
      <c r="B1" s="312"/>
      <c r="C1" s="312"/>
      <c r="D1" s="312"/>
      <c r="E1" s="312"/>
      <c r="F1" s="312"/>
      <c r="G1" s="312"/>
      <c r="H1" s="312"/>
      <c r="I1" s="312"/>
      <c r="J1" s="311"/>
    </row>
    <row r="2" spans="1:10" ht="18" customHeight="1" x14ac:dyDescent="0.35">
      <c r="A2" s="46"/>
      <c r="B2" s="259"/>
      <c r="C2" s="259"/>
      <c r="D2" s="259"/>
      <c r="E2" s="259"/>
      <c r="F2" s="259"/>
      <c r="G2" s="60" t="s">
        <v>5</v>
      </c>
      <c r="H2" s="706" t="str">
        <f>IF(NOT(ISBLANK(CoverSheet!$C$8)),CoverSheet!$C$8,"")</f>
        <v/>
      </c>
      <c r="I2" s="707"/>
      <c r="J2" s="23"/>
    </row>
    <row r="3" spans="1:10" ht="18" customHeight="1" x14ac:dyDescent="0.3">
      <c r="A3" s="46"/>
      <c r="B3" s="259"/>
      <c r="C3" s="259"/>
      <c r="D3" s="259"/>
      <c r="E3" s="259"/>
      <c r="F3" s="259"/>
      <c r="G3" s="60" t="s">
        <v>72</v>
      </c>
      <c r="H3" s="708" t="str">
        <f>IF(ISNUMBER(CoverSheet!$C$12),CoverSheet!$C$12,"")</f>
        <v/>
      </c>
      <c r="I3" s="709"/>
      <c r="J3" s="23"/>
    </row>
    <row r="4" spans="1:10" ht="21" x14ac:dyDescent="0.4">
      <c r="A4" s="24"/>
      <c r="B4" s="67"/>
      <c r="C4" s="67"/>
      <c r="D4" s="67"/>
      <c r="E4" s="259"/>
      <c r="F4" s="259"/>
      <c r="G4" s="259"/>
      <c r="H4" s="201"/>
      <c r="I4" s="201"/>
      <c r="J4" s="23"/>
    </row>
    <row r="5" spans="1:10" ht="24" customHeight="1" x14ac:dyDescent="0.4">
      <c r="A5" s="711" t="s">
        <v>870</v>
      </c>
      <c r="B5" s="712"/>
      <c r="C5" s="712"/>
      <c r="D5" s="712"/>
      <c r="E5" s="712"/>
      <c r="F5" s="712"/>
      <c r="G5" s="712"/>
      <c r="H5" s="712"/>
      <c r="I5" s="712"/>
      <c r="J5" s="713"/>
    </row>
    <row r="6" spans="1:10" ht="22.5" customHeight="1" x14ac:dyDescent="0.3">
      <c r="A6" s="700" t="s">
        <v>871</v>
      </c>
      <c r="B6" s="701"/>
      <c r="C6" s="701"/>
      <c r="D6" s="701"/>
      <c r="E6" s="701"/>
      <c r="F6" s="701"/>
      <c r="G6" s="701"/>
      <c r="H6" s="701"/>
      <c r="I6" s="701"/>
      <c r="J6" s="702"/>
    </row>
    <row r="7" spans="1:10" ht="15" customHeight="1" x14ac:dyDescent="0.3">
      <c r="A7" s="55" t="s">
        <v>75</v>
      </c>
      <c r="B7" s="201"/>
      <c r="C7" s="201"/>
      <c r="D7" s="201"/>
      <c r="E7" s="259"/>
      <c r="F7" s="259"/>
      <c r="G7" s="259"/>
      <c r="H7" s="259"/>
      <c r="I7" s="259"/>
      <c r="J7" s="23"/>
    </row>
    <row r="8" spans="1:10" ht="35.549999999999997" customHeight="1" x14ac:dyDescent="0.3">
      <c r="A8" s="72">
        <v>8</v>
      </c>
      <c r="B8" s="63"/>
      <c r="C8" s="63"/>
      <c r="D8" s="63"/>
      <c r="E8" s="71"/>
      <c r="F8" s="58" t="s">
        <v>872</v>
      </c>
      <c r="G8" s="89" t="s">
        <v>873</v>
      </c>
      <c r="H8" s="89" t="s">
        <v>874</v>
      </c>
      <c r="I8" s="63"/>
      <c r="J8" s="12"/>
    </row>
    <row r="9" spans="1:10" ht="15" customHeight="1" x14ac:dyDescent="0.3">
      <c r="A9" s="72">
        <v>9</v>
      </c>
      <c r="B9" s="63"/>
      <c r="C9" s="63"/>
      <c r="D9" s="63"/>
      <c r="E9" s="71"/>
      <c r="F9" s="616"/>
      <c r="G9" s="514"/>
      <c r="H9" s="514"/>
      <c r="I9" s="63"/>
      <c r="J9" s="12"/>
    </row>
    <row r="10" spans="1:10" ht="15" customHeight="1" x14ac:dyDescent="0.3">
      <c r="A10" s="72">
        <v>10</v>
      </c>
      <c r="B10" s="63"/>
      <c r="C10" s="63"/>
      <c r="D10" s="63"/>
      <c r="E10" s="71"/>
      <c r="F10" s="616"/>
      <c r="G10" s="514"/>
      <c r="H10" s="514"/>
      <c r="I10" s="63"/>
      <c r="J10" s="12"/>
    </row>
    <row r="11" spans="1:10" ht="15" customHeight="1" x14ac:dyDescent="0.3">
      <c r="A11" s="72">
        <v>11</v>
      </c>
      <c r="B11" s="63"/>
      <c r="C11" s="63"/>
      <c r="D11" s="63"/>
      <c r="E11" s="71"/>
      <c r="F11" s="616"/>
      <c r="G11" s="514"/>
      <c r="H11" s="514"/>
      <c r="I11" s="63"/>
      <c r="J11" s="12"/>
    </row>
    <row r="12" spans="1:10" ht="15" customHeight="1" x14ac:dyDescent="0.3">
      <c r="A12" s="72">
        <v>12</v>
      </c>
      <c r="B12" s="63"/>
      <c r="C12" s="63"/>
      <c r="D12" s="63"/>
      <c r="E12" s="71"/>
      <c r="F12" s="616"/>
      <c r="G12" s="514"/>
      <c r="H12" s="514"/>
      <c r="I12" s="63"/>
      <c r="J12" s="12"/>
    </row>
    <row r="13" spans="1:10" ht="15" customHeight="1" x14ac:dyDescent="0.3">
      <c r="A13" s="72">
        <v>13</v>
      </c>
      <c r="B13" s="63"/>
      <c r="C13" s="63"/>
      <c r="D13" s="63"/>
      <c r="E13" s="71"/>
      <c r="F13" s="616"/>
      <c r="G13" s="514"/>
      <c r="H13" s="514"/>
      <c r="I13" s="63"/>
      <c r="J13" s="12"/>
    </row>
    <row r="14" spans="1:10" ht="15" customHeight="1" x14ac:dyDescent="0.3">
      <c r="A14" s="72">
        <v>14</v>
      </c>
      <c r="B14" s="63"/>
      <c r="C14" s="63"/>
      <c r="D14" s="63"/>
      <c r="E14" s="71"/>
      <c r="F14" s="616"/>
      <c r="G14" s="514"/>
      <c r="H14" s="514"/>
      <c r="I14" s="63"/>
      <c r="J14" s="12"/>
    </row>
    <row r="15" spans="1:10" ht="15" customHeight="1" x14ac:dyDescent="0.3">
      <c r="A15" s="72">
        <v>15</v>
      </c>
      <c r="B15" s="63"/>
      <c r="C15" s="63"/>
      <c r="D15" s="63"/>
      <c r="E15" s="71"/>
      <c r="F15" s="616"/>
      <c r="G15" s="514"/>
      <c r="H15" s="514"/>
      <c r="I15" s="63"/>
      <c r="J15" s="12"/>
    </row>
    <row r="16" spans="1:10" ht="15" customHeight="1" x14ac:dyDescent="0.3">
      <c r="A16" s="72">
        <v>16</v>
      </c>
      <c r="B16" s="63"/>
      <c r="C16" s="63"/>
      <c r="D16" s="63"/>
      <c r="E16" s="71"/>
      <c r="F16" s="616"/>
      <c r="G16" s="514"/>
      <c r="H16" s="514"/>
      <c r="I16" s="63"/>
      <c r="J16" s="12"/>
    </row>
    <row r="17" spans="1:10" ht="15" customHeight="1" x14ac:dyDescent="0.3">
      <c r="A17" s="72">
        <v>17</v>
      </c>
      <c r="B17" s="63"/>
      <c r="C17" s="63"/>
      <c r="D17" s="63"/>
      <c r="E17" s="71"/>
      <c r="F17" s="616"/>
      <c r="G17" s="514"/>
      <c r="H17" s="514"/>
      <c r="I17" s="63"/>
      <c r="J17" s="12"/>
    </row>
    <row r="18" spans="1:10" ht="15" customHeight="1" x14ac:dyDescent="0.3">
      <c r="A18" s="72">
        <v>18</v>
      </c>
      <c r="B18" s="63"/>
      <c r="C18" s="63"/>
      <c r="D18" s="63"/>
      <c r="E18" s="71"/>
      <c r="F18" s="616"/>
      <c r="G18" s="514"/>
      <c r="H18" s="514"/>
      <c r="I18" s="63"/>
      <c r="J18" s="12"/>
    </row>
    <row r="19" spans="1:10" ht="15" customHeight="1" x14ac:dyDescent="0.3">
      <c r="A19" s="72">
        <v>19</v>
      </c>
      <c r="B19" s="63"/>
      <c r="C19" s="63"/>
      <c r="D19" s="63"/>
      <c r="E19" s="71"/>
      <c r="F19" s="616"/>
      <c r="G19" s="514"/>
      <c r="H19" s="514"/>
      <c r="I19" s="63"/>
      <c r="J19" s="12"/>
    </row>
    <row r="20" spans="1:10" ht="15" customHeight="1" x14ac:dyDescent="0.3">
      <c r="A20" s="72">
        <v>20</v>
      </c>
      <c r="B20" s="63"/>
      <c r="C20" s="63"/>
      <c r="D20" s="63"/>
      <c r="E20" s="71"/>
      <c r="F20" s="616"/>
      <c r="G20" s="514"/>
      <c r="H20" s="514"/>
      <c r="I20" s="63"/>
      <c r="J20" s="12"/>
    </row>
    <row r="21" spans="1:10" ht="15" customHeight="1" x14ac:dyDescent="0.3">
      <c r="A21" s="72">
        <v>21</v>
      </c>
      <c r="B21" s="63"/>
      <c r="C21" s="63"/>
      <c r="D21" s="63"/>
      <c r="E21" s="71"/>
      <c r="F21" s="616"/>
      <c r="G21" s="514"/>
      <c r="H21" s="514"/>
      <c r="I21" s="63"/>
      <c r="J21" s="12"/>
    </row>
    <row r="22" spans="1:10" ht="15" customHeight="1" x14ac:dyDescent="0.3">
      <c r="A22" s="72">
        <v>22</v>
      </c>
      <c r="B22" s="63"/>
      <c r="C22" s="63"/>
      <c r="D22" s="63"/>
      <c r="E22" s="71"/>
      <c r="F22" s="616"/>
      <c r="G22" s="514"/>
      <c r="H22" s="514"/>
      <c r="I22" s="63"/>
      <c r="J22" s="12"/>
    </row>
    <row r="23" spans="1:10" ht="15" customHeight="1" x14ac:dyDescent="0.3">
      <c r="A23" s="72">
        <v>23</v>
      </c>
      <c r="B23" s="63"/>
      <c r="C23" s="63"/>
      <c r="D23" s="63"/>
      <c r="E23" s="71"/>
      <c r="F23" s="616"/>
      <c r="G23" s="514"/>
      <c r="H23" s="514"/>
      <c r="I23" s="63"/>
      <c r="J23" s="12"/>
    </row>
    <row r="24" spans="1:10" ht="15" customHeight="1" x14ac:dyDescent="0.3">
      <c r="A24" s="72">
        <v>24</v>
      </c>
      <c r="B24" s="63"/>
      <c r="C24" s="63"/>
      <c r="D24" s="63"/>
      <c r="E24" s="71"/>
      <c r="F24" s="616"/>
      <c r="G24" s="514"/>
      <c r="H24" s="514"/>
      <c r="I24" s="63"/>
      <c r="J24" s="12"/>
    </row>
    <row r="25" spans="1:10" ht="15" customHeight="1" x14ac:dyDescent="0.3">
      <c r="A25" s="72">
        <v>25</v>
      </c>
      <c r="B25" s="63"/>
      <c r="C25" s="63"/>
      <c r="D25" s="63"/>
      <c r="E25" s="71"/>
      <c r="F25" s="616"/>
      <c r="G25" s="514"/>
      <c r="H25" s="514"/>
      <c r="I25" s="63"/>
      <c r="J25" s="12"/>
    </row>
    <row r="26" spans="1:10" ht="24" customHeight="1" x14ac:dyDescent="0.3">
      <c r="A26" s="72">
        <v>26</v>
      </c>
      <c r="B26" s="83"/>
      <c r="C26" s="710" t="s">
        <v>875</v>
      </c>
      <c r="D26" s="710"/>
      <c r="E26" s="710"/>
      <c r="F26" s="710"/>
      <c r="G26" s="710"/>
      <c r="H26" s="710"/>
      <c r="I26" s="710"/>
      <c r="J26" s="12"/>
    </row>
    <row r="27" spans="1:10" x14ac:dyDescent="0.3">
      <c r="A27" s="16"/>
      <c r="B27" s="53"/>
      <c r="C27" s="66"/>
      <c r="D27" s="53"/>
      <c r="E27" s="53"/>
      <c r="F27" s="17"/>
      <c r="G27" s="17"/>
      <c r="H27" s="17"/>
      <c r="I27" s="17"/>
      <c r="J27" s="20"/>
    </row>
  </sheetData>
  <sheetProtection formatRows="0" insertRows="0"/>
  <mergeCells count="5">
    <mergeCell ref="H2:I2"/>
    <mergeCell ref="H3:I3"/>
    <mergeCell ref="C26:I26"/>
    <mergeCell ref="A5:J5"/>
    <mergeCell ref="A6:J6"/>
  </mergeCells>
  <dataValidations count="1">
    <dataValidation allowBlank="1" showInputMessage="1" showErrorMessage="1" prompt="Please enter text" sqref="F9:F25" xr:uid="{00000000-0002-0000-1300-000000000000}"/>
  </dataValidations>
  <pageMargins left="0.70866141732283472" right="0.70866141732283472" top="0.74803149606299213" bottom="0.74803149606299213" header="0.31496062992125989" footer="0.31496062992125989"/>
  <pageSetup paperSize="9" scale="56"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tabColor theme="9" tint="-0.499984740745262"/>
  </sheetPr>
  <dimension ref="A1:M62"/>
  <sheetViews>
    <sheetView showGridLines="0" view="pageBreakPreview" zoomScaleNormal="70" zoomScaleSheetLayoutView="100" zoomScalePageLayoutView="70" workbookViewId="0">
      <selection activeCell="F25" sqref="F25"/>
    </sheetView>
  </sheetViews>
  <sheetFormatPr defaultColWidth="9" defaultRowHeight="13.8" x14ac:dyDescent="0.3"/>
  <cols>
    <col min="1" max="1" width="4.5546875" customWidth="1"/>
    <col min="2" max="2" width="2.5546875" customWidth="1"/>
    <col min="3" max="3" width="6" customWidth="1"/>
    <col min="4" max="5" width="2.33203125" customWidth="1"/>
    <col min="6" max="6" width="67.5546875" customWidth="1"/>
    <col min="7" max="7" width="5.33203125" customWidth="1"/>
    <col min="8" max="8" width="7.33203125" customWidth="1"/>
    <col min="9" max="9" width="2.77734375" customWidth="1"/>
    <col min="10" max="10" width="16.88671875" customWidth="1"/>
    <col min="11" max="11" width="11.33203125" customWidth="1"/>
    <col min="12" max="12" width="2.6640625" customWidth="1"/>
    <col min="13" max="13" width="9" style="127"/>
  </cols>
  <sheetData>
    <row r="1" spans="1:12" ht="15" customHeight="1" x14ac:dyDescent="0.3">
      <c r="A1" s="315"/>
      <c r="B1" s="312"/>
      <c r="C1" s="312"/>
      <c r="D1" s="312"/>
      <c r="E1" s="312"/>
      <c r="F1" s="312"/>
      <c r="G1" s="312"/>
      <c r="H1" s="312"/>
      <c r="I1" s="312"/>
      <c r="J1" s="312"/>
      <c r="K1" s="312"/>
      <c r="L1" s="311"/>
    </row>
    <row r="2" spans="1:12" ht="18" customHeight="1" x14ac:dyDescent="0.35">
      <c r="A2" s="46"/>
      <c r="B2" s="259"/>
      <c r="C2" s="259"/>
      <c r="D2" s="259"/>
      <c r="E2" s="259"/>
      <c r="F2" s="259"/>
      <c r="G2" s="201"/>
      <c r="H2" s="60" t="s">
        <v>5</v>
      </c>
      <c r="I2" s="629" t="str">
        <f>IF(NOT(ISBLANK(CoverSheet!$C$8)),CoverSheet!$C$8,"")</f>
        <v/>
      </c>
      <c r="J2" s="629"/>
      <c r="K2" s="629"/>
      <c r="L2" s="23"/>
    </row>
    <row r="3" spans="1:12" ht="18" customHeight="1" x14ac:dyDescent="0.3">
      <c r="A3" s="46"/>
      <c r="B3" s="259"/>
      <c r="C3" s="259"/>
      <c r="D3" s="259"/>
      <c r="E3" s="259"/>
      <c r="F3" s="259"/>
      <c r="G3" s="201"/>
      <c r="H3" s="60" t="s">
        <v>72</v>
      </c>
      <c r="I3" s="630" t="str">
        <f>IF(ISNUMBER(CoverSheet!$C$12),CoverSheet!$C$12,"")</f>
        <v/>
      </c>
      <c r="J3" s="630"/>
      <c r="K3" s="630"/>
      <c r="L3" s="23"/>
    </row>
    <row r="4" spans="1:12" ht="18" customHeight="1" x14ac:dyDescent="0.35">
      <c r="A4" s="46"/>
      <c r="B4" s="259"/>
      <c r="C4" s="259"/>
      <c r="D4" s="259"/>
      <c r="E4" s="259"/>
      <c r="F4" s="259"/>
      <c r="G4" s="201"/>
      <c r="H4" s="60" t="s">
        <v>729</v>
      </c>
      <c r="I4" s="703"/>
      <c r="J4" s="703"/>
      <c r="K4" s="703"/>
      <c r="L4" s="23"/>
    </row>
    <row r="5" spans="1:12" ht="21" x14ac:dyDescent="0.4">
      <c r="A5" s="144" t="s">
        <v>876</v>
      </c>
      <c r="B5" s="80"/>
      <c r="C5" s="259"/>
      <c r="D5" s="259"/>
      <c r="E5" s="259"/>
      <c r="F5" s="259"/>
      <c r="G5" s="201"/>
      <c r="H5" s="259"/>
      <c r="I5" s="259"/>
      <c r="J5" s="259"/>
      <c r="K5" s="259"/>
      <c r="L5" s="23"/>
    </row>
    <row r="6" spans="1:12" ht="36" customHeight="1" x14ac:dyDescent="0.3">
      <c r="A6" s="700" t="s">
        <v>877</v>
      </c>
      <c r="B6" s="701"/>
      <c r="C6" s="701"/>
      <c r="D6" s="701"/>
      <c r="E6" s="701"/>
      <c r="F6" s="701"/>
      <c r="G6" s="701"/>
      <c r="H6" s="701"/>
      <c r="I6" s="701"/>
      <c r="J6" s="701"/>
      <c r="K6" s="78"/>
      <c r="L6" s="61"/>
    </row>
    <row r="7" spans="1:12" ht="15" customHeight="1" x14ac:dyDescent="0.3">
      <c r="A7" s="55" t="s">
        <v>75</v>
      </c>
      <c r="B7" s="201"/>
      <c r="C7" s="201"/>
      <c r="D7" s="259"/>
      <c r="E7" s="259"/>
      <c r="F7" s="259"/>
      <c r="G7" s="259"/>
      <c r="H7" s="259"/>
      <c r="I7" s="259"/>
      <c r="J7" s="259"/>
      <c r="K7" s="259"/>
      <c r="L7" s="23"/>
    </row>
    <row r="8" spans="1:12" ht="25.5" customHeight="1" x14ac:dyDescent="0.35">
      <c r="A8" s="72">
        <v>8</v>
      </c>
      <c r="B8" s="63"/>
      <c r="C8" s="65" t="s">
        <v>878</v>
      </c>
      <c r="D8" s="71"/>
      <c r="E8" s="71"/>
      <c r="F8" s="71"/>
      <c r="G8" s="71"/>
      <c r="H8" s="71"/>
      <c r="I8" s="71"/>
      <c r="J8" s="71"/>
      <c r="K8" s="71"/>
      <c r="L8" s="12"/>
    </row>
    <row r="9" spans="1:12" ht="12" customHeight="1" x14ac:dyDescent="0.3">
      <c r="A9" s="72">
        <v>9</v>
      </c>
      <c r="B9" s="63"/>
      <c r="C9" s="111"/>
      <c r="D9" s="111"/>
      <c r="E9" s="111" t="s">
        <v>879</v>
      </c>
      <c r="F9" s="71"/>
      <c r="G9" s="71"/>
      <c r="H9" s="71"/>
      <c r="I9" s="71"/>
      <c r="J9" s="71"/>
      <c r="K9" s="71"/>
      <c r="L9" s="12"/>
    </row>
    <row r="10" spans="1:12" ht="33.75" customHeight="1" x14ac:dyDescent="0.3">
      <c r="A10" s="72">
        <v>10</v>
      </c>
      <c r="B10" s="63"/>
      <c r="C10" s="71"/>
      <c r="D10" s="71"/>
      <c r="E10" s="71"/>
      <c r="F10" s="111" t="s">
        <v>591</v>
      </c>
      <c r="G10" s="71" t="s">
        <v>0</v>
      </c>
      <c r="H10" s="71" t="s">
        <v>1075</v>
      </c>
      <c r="I10" s="71" t="s">
        <v>1076</v>
      </c>
      <c r="J10" s="84" t="s">
        <v>880</v>
      </c>
      <c r="K10" s="71"/>
      <c r="L10" s="12"/>
    </row>
    <row r="11" spans="1:12" ht="15" customHeight="1" x14ac:dyDescent="0.3">
      <c r="A11" s="72">
        <v>11</v>
      </c>
      <c r="B11" s="63"/>
      <c r="C11" s="716"/>
      <c r="D11" s="716"/>
      <c r="E11" s="71"/>
      <c r="F11" s="556" t="s">
        <v>592</v>
      </c>
      <c r="G11" s="71"/>
      <c r="H11" s="71"/>
      <c r="I11" s="71"/>
      <c r="J11" s="514"/>
      <c r="K11" s="71"/>
      <c r="L11" s="12"/>
    </row>
    <row r="12" spans="1:12" ht="15" customHeight="1" x14ac:dyDescent="0.3">
      <c r="A12" s="72">
        <v>12</v>
      </c>
      <c r="B12" s="63"/>
      <c r="C12" s="716"/>
      <c r="D12" s="716"/>
      <c r="E12" s="71"/>
      <c r="F12" s="556" t="s">
        <v>592</v>
      </c>
      <c r="G12" s="71"/>
      <c r="H12" s="71"/>
      <c r="I12" s="71"/>
      <c r="J12" s="514"/>
      <c r="K12" s="71"/>
      <c r="L12" s="12"/>
    </row>
    <row r="13" spans="1:12" ht="15" customHeight="1" x14ac:dyDescent="0.3">
      <c r="A13" s="72">
        <v>13</v>
      </c>
      <c r="B13" s="63"/>
      <c r="C13" s="716"/>
      <c r="D13" s="716"/>
      <c r="E13" s="71"/>
      <c r="F13" s="556" t="s">
        <v>592</v>
      </c>
      <c r="G13" s="71"/>
      <c r="H13" s="71"/>
      <c r="I13" s="71"/>
      <c r="J13" s="514"/>
      <c r="K13" s="71"/>
      <c r="L13" s="12"/>
    </row>
    <row r="14" spans="1:12" ht="15" customHeight="1" x14ac:dyDescent="0.3">
      <c r="A14" s="72">
        <v>14</v>
      </c>
      <c r="B14" s="63"/>
      <c r="C14" s="716"/>
      <c r="D14" s="716"/>
      <c r="E14" s="71"/>
      <c r="F14" s="556" t="s">
        <v>592</v>
      </c>
      <c r="G14" s="71"/>
      <c r="H14" s="71"/>
      <c r="I14" s="71"/>
      <c r="J14" s="514"/>
      <c r="K14" s="71"/>
      <c r="L14" s="12"/>
    </row>
    <row r="15" spans="1:12" ht="15" customHeight="1" thickBot="1" x14ac:dyDescent="0.35">
      <c r="A15" s="72">
        <v>15</v>
      </c>
      <c r="B15" s="63"/>
      <c r="C15" s="716"/>
      <c r="D15" s="716"/>
      <c r="E15" s="71"/>
      <c r="F15" s="556" t="s">
        <v>592</v>
      </c>
      <c r="G15" s="71"/>
      <c r="H15" s="71"/>
      <c r="I15" s="71"/>
      <c r="J15" s="514"/>
      <c r="K15" s="71"/>
      <c r="L15" s="12"/>
    </row>
    <row r="16" spans="1:12" ht="15" customHeight="1" thickBot="1" x14ac:dyDescent="0.35">
      <c r="A16" s="72">
        <v>16</v>
      </c>
      <c r="B16" s="63"/>
      <c r="C16" s="71"/>
      <c r="D16" s="71"/>
      <c r="E16" s="71"/>
      <c r="F16" s="73" t="s">
        <v>881</v>
      </c>
      <c r="G16" s="71"/>
      <c r="H16" s="71"/>
      <c r="I16" s="71"/>
      <c r="J16" s="268">
        <f>SUM(J11:J15)</f>
        <v>0</v>
      </c>
      <c r="K16" s="71"/>
      <c r="L16" s="12"/>
    </row>
    <row r="17" spans="1:12" ht="15" customHeight="1" x14ac:dyDescent="0.3">
      <c r="A17" s="72">
        <v>17</v>
      </c>
      <c r="B17" s="63"/>
      <c r="C17" s="71"/>
      <c r="D17" s="71"/>
      <c r="E17" s="71"/>
      <c r="F17" s="111" t="s">
        <v>391</v>
      </c>
      <c r="G17" s="412"/>
      <c r="H17" s="71"/>
      <c r="I17" s="71"/>
      <c r="J17" s="412"/>
      <c r="K17" s="71"/>
      <c r="L17" s="12"/>
    </row>
    <row r="18" spans="1:12" ht="15" customHeight="1" x14ac:dyDescent="0.3">
      <c r="A18" s="72">
        <v>18</v>
      </c>
      <c r="B18" s="63"/>
      <c r="C18" s="71"/>
      <c r="D18" s="71"/>
      <c r="E18" s="73"/>
      <c r="F18" s="111"/>
      <c r="G18" s="71"/>
      <c r="H18" s="71"/>
      <c r="I18" s="71"/>
      <c r="J18" s="412"/>
      <c r="K18" s="71"/>
      <c r="L18" s="12"/>
    </row>
    <row r="19" spans="1:12" ht="15" customHeight="1" x14ac:dyDescent="0.3">
      <c r="A19" s="72">
        <v>19</v>
      </c>
      <c r="B19" s="63"/>
      <c r="C19" s="71"/>
      <c r="D19" s="71"/>
      <c r="E19" s="111" t="s">
        <v>882</v>
      </c>
      <c r="F19" s="71"/>
      <c r="G19" s="71"/>
      <c r="H19" s="71"/>
      <c r="I19" s="71"/>
      <c r="J19" s="412"/>
      <c r="K19" s="71"/>
      <c r="L19" s="12"/>
    </row>
    <row r="20" spans="1:12" ht="27.6" x14ac:dyDescent="0.3">
      <c r="A20" s="72">
        <v>20</v>
      </c>
      <c r="B20" s="63"/>
      <c r="C20" s="71"/>
      <c r="D20" s="71"/>
      <c r="E20" s="73"/>
      <c r="F20" s="111" t="s">
        <v>591</v>
      </c>
      <c r="G20" s="71" t="s">
        <v>0</v>
      </c>
      <c r="H20" s="71" t="s">
        <v>1075</v>
      </c>
      <c r="I20" s="71" t="s">
        <v>1076</v>
      </c>
      <c r="J20" s="84" t="s">
        <v>883</v>
      </c>
      <c r="K20" s="71"/>
      <c r="L20" s="12"/>
    </row>
    <row r="21" spans="1:12" ht="15" customHeight="1" x14ac:dyDescent="0.3">
      <c r="A21" s="72">
        <v>21</v>
      </c>
      <c r="B21" s="63"/>
      <c r="C21" s="71"/>
      <c r="D21" s="71"/>
      <c r="E21" s="73"/>
      <c r="F21" s="265" t="s">
        <v>592</v>
      </c>
      <c r="G21" s="71"/>
      <c r="H21" s="71"/>
      <c r="I21" s="71"/>
      <c r="J21" s="514"/>
      <c r="K21" s="71"/>
      <c r="L21" s="12"/>
    </row>
    <row r="22" spans="1:12" ht="15" customHeight="1" x14ac:dyDescent="0.3">
      <c r="A22" s="72">
        <v>22</v>
      </c>
      <c r="B22" s="63"/>
      <c r="C22" s="71"/>
      <c r="D22" s="71"/>
      <c r="E22" s="73"/>
      <c r="F22" s="265" t="s">
        <v>592</v>
      </c>
      <c r="G22" s="71"/>
      <c r="H22" s="71"/>
      <c r="I22" s="71"/>
      <c r="J22" s="514"/>
      <c r="K22" s="71"/>
      <c r="L22" s="12"/>
    </row>
    <row r="23" spans="1:12" ht="15" customHeight="1" x14ac:dyDescent="0.3">
      <c r="A23" s="72">
        <v>23</v>
      </c>
      <c r="B23" s="63"/>
      <c r="C23" s="71"/>
      <c r="D23" s="71"/>
      <c r="E23" s="73"/>
      <c r="F23" s="265" t="s">
        <v>592</v>
      </c>
      <c r="G23" s="71"/>
      <c r="H23" s="71"/>
      <c r="I23" s="71"/>
      <c r="J23" s="514"/>
      <c r="K23" s="71"/>
      <c r="L23" s="12"/>
    </row>
    <row r="24" spans="1:12" ht="15" customHeight="1" x14ac:dyDescent="0.3">
      <c r="A24" s="72">
        <v>24</v>
      </c>
      <c r="B24" s="63"/>
      <c r="C24" s="71"/>
      <c r="D24" s="71"/>
      <c r="E24" s="73"/>
      <c r="F24" s="265" t="s">
        <v>592</v>
      </c>
      <c r="G24" s="71"/>
      <c r="H24" s="71"/>
      <c r="I24" s="71"/>
      <c r="J24" s="514"/>
      <c r="K24" s="71"/>
      <c r="L24" s="12"/>
    </row>
    <row r="25" spans="1:12" ht="15" customHeight="1" thickBot="1" x14ac:dyDescent="0.35">
      <c r="A25" s="72">
        <v>25</v>
      </c>
      <c r="B25" s="63"/>
      <c r="C25" s="71"/>
      <c r="D25" s="71"/>
      <c r="E25" s="73"/>
      <c r="F25" s="265" t="s">
        <v>592</v>
      </c>
      <c r="G25" s="71"/>
      <c r="H25" s="71"/>
      <c r="I25" s="71"/>
      <c r="J25" s="514"/>
      <c r="K25" s="71"/>
      <c r="L25" s="12"/>
    </row>
    <row r="26" spans="1:12" ht="15" customHeight="1" thickBot="1" x14ac:dyDescent="0.35">
      <c r="A26" s="72">
        <v>26</v>
      </c>
      <c r="B26" s="63"/>
      <c r="C26" s="71"/>
      <c r="D26" s="71"/>
      <c r="E26" s="73"/>
      <c r="F26" s="413" t="s">
        <v>884</v>
      </c>
      <c r="G26" s="71"/>
      <c r="H26" s="71"/>
      <c r="I26" s="71"/>
      <c r="J26" s="268">
        <f>SUM(J21:J25)</f>
        <v>0</v>
      </c>
      <c r="K26" s="71"/>
      <c r="L26" s="12"/>
    </row>
    <row r="27" spans="1:12" x14ac:dyDescent="0.3">
      <c r="A27" s="72">
        <v>27</v>
      </c>
      <c r="B27" s="63"/>
      <c r="C27" s="71"/>
      <c r="D27" s="71"/>
      <c r="E27" s="71"/>
      <c r="F27" s="111" t="s">
        <v>391</v>
      </c>
      <c r="G27" s="71"/>
      <c r="H27" s="71"/>
      <c r="I27" s="71"/>
      <c r="J27" s="71"/>
      <c r="K27" s="71"/>
      <c r="L27" s="12"/>
    </row>
    <row r="28" spans="1:12" x14ac:dyDescent="0.3">
      <c r="A28" s="72">
        <v>28</v>
      </c>
      <c r="B28" s="63"/>
      <c r="C28" s="71"/>
      <c r="D28" s="71"/>
      <c r="E28" s="413"/>
      <c r="F28" s="413"/>
      <c r="G28" s="71"/>
      <c r="H28" s="71"/>
      <c r="I28" s="71"/>
      <c r="J28" s="71"/>
      <c r="K28" s="71"/>
      <c r="L28" s="12"/>
    </row>
    <row r="29" spans="1:12" ht="15.6" x14ac:dyDescent="0.3">
      <c r="A29" s="72">
        <v>29</v>
      </c>
      <c r="B29" s="63"/>
      <c r="C29" s="86"/>
      <c r="D29" s="88" t="s">
        <v>885</v>
      </c>
      <c r="E29" s="71"/>
      <c r="F29" s="86"/>
      <c r="G29" s="71"/>
      <c r="H29" s="71"/>
      <c r="I29" s="71"/>
      <c r="J29" s="71"/>
      <c r="K29" s="71"/>
      <c r="L29" s="12"/>
    </row>
    <row r="30" spans="1:12" ht="15" customHeight="1" x14ac:dyDescent="0.3">
      <c r="A30" s="72">
        <v>30</v>
      </c>
      <c r="B30" s="63"/>
      <c r="C30" s="71"/>
      <c r="D30" s="71"/>
      <c r="E30" s="71"/>
      <c r="F30" s="71" t="s">
        <v>886</v>
      </c>
      <c r="G30" s="71"/>
      <c r="H30" s="71"/>
      <c r="I30" s="71"/>
      <c r="J30" s="514"/>
      <c r="K30" s="77" t="s">
        <v>887</v>
      </c>
      <c r="L30" s="12"/>
    </row>
    <row r="31" spans="1:12" ht="15" customHeight="1" x14ac:dyDescent="0.3">
      <c r="A31" s="72">
        <v>31</v>
      </c>
      <c r="B31" s="63"/>
      <c r="C31" s="71"/>
      <c r="D31" s="71"/>
      <c r="E31" s="71"/>
      <c r="F31" s="71" t="s">
        <v>888</v>
      </c>
      <c r="G31" s="71"/>
      <c r="H31" s="71"/>
      <c r="I31" s="71"/>
      <c r="J31" s="538"/>
      <c r="K31" s="77" t="s">
        <v>889</v>
      </c>
      <c r="L31" s="12"/>
    </row>
    <row r="32" spans="1:12" ht="15" customHeight="1" x14ac:dyDescent="0.3">
      <c r="A32" s="72">
        <v>32</v>
      </c>
      <c r="B32" s="63"/>
      <c r="C32" s="71"/>
      <c r="D32" s="71"/>
      <c r="E32" s="71"/>
      <c r="F32" s="71"/>
      <c r="G32" s="71"/>
      <c r="H32" s="71"/>
      <c r="I32" s="71"/>
      <c r="J32" s="71"/>
      <c r="K32" s="77"/>
      <c r="L32" s="12"/>
    </row>
    <row r="33" spans="1:13" ht="30" customHeight="1" x14ac:dyDescent="0.35">
      <c r="A33" s="72">
        <v>33</v>
      </c>
      <c r="B33" s="63"/>
      <c r="C33" s="65" t="s">
        <v>890</v>
      </c>
      <c r="D33" s="71"/>
      <c r="E33" s="71"/>
      <c r="F33" s="71"/>
      <c r="G33" s="71"/>
      <c r="H33" s="71"/>
      <c r="I33" s="71"/>
      <c r="J33" s="71"/>
      <c r="K33" s="71"/>
      <c r="L33" s="12"/>
    </row>
    <row r="34" spans="1:13" x14ac:dyDescent="0.3">
      <c r="A34" s="72">
        <v>34</v>
      </c>
      <c r="B34" s="63"/>
      <c r="C34" s="82"/>
      <c r="D34" s="82"/>
      <c r="E34" s="71"/>
      <c r="F34" s="71"/>
      <c r="G34" s="71"/>
      <c r="H34" s="71"/>
      <c r="I34" s="71"/>
      <c r="J34" s="71"/>
      <c r="K34" s="71"/>
      <c r="L34" s="12"/>
    </row>
    <row r="35" spans="1:13" x14ac:dyDescent="0.3">
      <c r="A35" s="72">
        <v>35</v>
      </c>
      <c r="B35" s="63"/>
      <c r="C35" s="71"/>
      <c r="D35" s="71"/>
      <c r="E35" s="71"/>
      <c r="F35" s="71"/>
      <c r="G35" s="71"/>
      <c r="H35" s="71"/>
      <c r="I35" s="71"/>
      <c r="J35" s="714" t="s">
        <v>891</v>
      </c>
      <c r="K35" s="71"/>
      <c r="L35" s="12"/>
    </row>
    <row r="36" spans="1:13" ht="53.25" customHeight="1" x14ac:dyDescent="0.3">
      <c r="A36" s="72">
        <v>36</v>
      </c>
      <c r="B36" s="63"/>
      <c r="C36" s="71"/>
      <c r="D36" s="88" t="s">
        <v>892</v>
      </c>
      <c r="E36" s="71"/>
      <c r="F36" s="71"/>
      <c r="G36" s="71"/>
      <c r="H36" s="71"/>
      <c r="I36" s="71"/>
      <c r="J36" s="715"/>
      <c r="K36" s="71"/>
      <c r="L36" s="12"/>
    </row>
    <row r="37" spans="1:13" ht="15" customHeight="1" x14ac:dyDescent="0.3">
      <c r="A37" s="72">
        <v>37</v>
      </c>
      <c r="B37" s="63"/>
      <c r="C37" s="71"/>
      <c r="D37" s="71"/>
      <c r="E37" s="71"/>
      <c r="F37" s="71" t="s">
        <v>893</v>
      </c>
      <c r="G37" s="71"/>
      <c r="H37" s="71"/>
      <c r="I37" s="71"/>
      <c r="J37" s="514"/>
      <c r="K37" s="71"/>
      <c r="L37" s="12"/>
    </row>
    <row r="38" spans="1:13" ht="15" customHeight="1" thickBot="1" x14ac:dyDescent="0.35">
      <c r="A38" s="72">
        <v>38</v>
      </c>
      <c r="B38" s="63"/>
      <c r="C38" s="71"/>
      <c r="D38" s="27" t="s">
        <v>159</v>
      </c>
      <c r="E38" s="71"/>
      <c r="F38" s="71" t="s">
        <v>894</v>
      </c>
      <c r="G38" s="71"/>
      <c r="H38" s="71"/>
      <c r="I38" s="71"/>
      <c r="J38" s="514"/>
      <c r="K38" s="71"/>
      <c r="L38" s="12"/>
    </row>
    <row r="39" spans="1:13" ht="15" customHeight="1" thickBot="1" x14ac:dyDescent="0.35">
      <c r="A39" s="72">
        <v>39</v>
      </c>
      <c r="B39" s="63"/>
      <c r="C39" s="71"/>
      <c r="D39" s="27"/>
      <c r="E39" s="64" t="s">
        <v>892</v>
      </c>
      <c r="F39" s="71"/>
      <c r="G39" s="71"/>
      <c r="H39" s="71"/>
      <c r="I39" s="71"/>
      <c r="J39" s="268">
        <f>J37+J38</f>
        <v>0</v>
      </c>
      <c r="K39" s="71"/>
      <c r="L39" s="12"/>
    </row>
    <row r="40" spans="1:13" ht="15" customHeight="1" thickBot="1" x14ac:dyDescent="0.35">
      <c r="A40" s="72">
        <v>40</v>
      </c>
      <c r="B40" s="63"/>
      <c r="C40" s="71"/>
      <c r="D40" s="27" t="s">
        <v>180</v>
      </c>
      <c r="E40" s="71"/>
      <c r="F40" s="71" t="s">
        <v>895</v>
      </c>
      <c r="G40" s="71"/>
      <c r="H40" s="71"/>
      <c r="I40" s="71"/>
      <c r="J40" s="514"/>
      <c r="K40" s="71"/>
      <c r="L40" s="12"/>
    </row>
    <row r="41" spans="1:13" ht="15" customHeight="1" thickBot="1" x14ac:dyDescent="0.35">
      <c r="A41" s="72">
        <v>41</v>
      </c>
      <c r="B41" s="63"/>
      <c r="C41" s="71"/>
      <c r="D41" s="27"/>
      <c r="E41" s="64" t="s">
        <v>896</v>
      </c>
      <c r="F41" s="71"/>
      <c r="G41" s="71"/>
      <c r="H41" s="71"/>
      <c r="I41" s="71"/>
      <c r="J41" s="268">
        <f>J39-J40</f>
        <v>0</v>
      </c>
      <c r="K41" s="71"/>
      <c r="L41" s="12"/>
    </row>
    <row r="42" spans="1:13" ht="30" customHeight="1" x14ac:dyDescent="0.3">
      <c r="A42" s="72">
        <v>42</v>
      </c>
      <c r="B42" s="63"/>
      <c r="C42" s="71"/>
      <c r="D42" s="88" t="s">
        <v>897</v>
      </c>
      <c r="E42" s="71"/>
      <c r="F42" s="71"/>
      <c r="G42" s="71"/>
      <c r="H42" s="71"/>
      <c r="I42" s="71"/>
      <c r="J42" s="84" t="s">
        <v>898</v>
      </c>
      <c r="K42" s="84"/>
      <c r="L42" s="12"/>
    </row>
    <row r="43" spans="1:13" ht="15" customHeight="1" x14ac:dyDescent="0.3">
      <c r="A43" s="72">
        <v>43</v>
      </c>
      <c r="B43" s="63"/>
      <c r="C43" s="71"/>
      <c r="D43" s="27"/>
      <c r="E43" s="71"/>
      <c r="F43" s="71" t="s">
        <v>899</v>
      </c>
      <c r="G43" s="71"/>
      <c r="H43" s="71"/>
      <c r="I43" s="71"/>
      <c r="J43" s="514"/>
      <c r="K43" s="71"/>
      <c r="L43" s="12"/>
    </row>
    <row r="44" spans="1:13" ht="15" customHeight="1" x14ac:dyDescent="0.3">
      <c r="A44" s="72">
        <v>44</v>
      </c>
      <c r="B44" s="63"/>
      <c r="C44" s="71"/>
      <c r="D44" s="27" t="s">
        <v>180</v>
      </c>
      <c r="E44" s="71"/>
      <c r="F44" s="71" t="s">
        <v>900</v>
      </c>
      <c r="G44" s="71"/>
      <c r="H44" s="71"/>
      <c r="I44" s="71"/>
      <c r="J44" s="514"/>
      <c r="K44" s="71"/>
      <c r="L44" s="12"/>
    </row>
    <row r="45" spans="1:13" ht="15" customHeight="1" x14ac:dyDescent="0.3">
      <c r="A45" s="72">
        <v>45</v>
      </c>
      <c r="B45" s="63"/>
      <c r="C45" s="71"/>
      <c r="D45" s="27" t="s">
        <v>159</v>
      </c>
      <c r="E45" s="71"/>
      <c r="F45" s="71" t="s">
        <v>901</v>
      </c>
      <c r="G45" s="71"/>
      <c r="H45" s="71"/>
      <c r="I45" s="71"/>
      <c r="J45" s="514"/>
      <c r="K45" s="71"/>
      <c r="L45" s="12"/>
    </row>
    <row r="46" spans="1:13" ht="15" customHeight="1" thickBot="1" x14ac:dyDescent="0.35">
      <c r="A46" s="72">
        <v>46</v>
      </c>
      <c r="B46" s="63"/>
      <c r="C46" s="71"/>
      <c r="D46" s="27" t="s">
        <v>180</v>
      </c>
      <c r="E46" s="71"/>
      <c r="F46" s="71" t="s">
        <v>902</v>
      </c>
      <c r="G46" s="71"/>
      <c r="H46" s="71"/>
      <c r="I46" s="71"/>
      <c r="J46" s="514"/>
      <c r="K46" s="71"/>
      <c r="L46" s="12"/>
    </row>
    <row r="47" spans="1:13" ht="15" customHeight="1" thickBot="1" x14ac:dyDescent="0.35">
      <c r="A47" s="72">
        <v>47</v>
      </c>
      <c r="B47" s="63"/>
      <c r="C47" s="71"/>
      <c r="D47" s="71"/>
      <c r="E47" s="64" t="s">
        <v>903</v>
      </c>
      <c r="F47" s="71"/>
      <c r="G47" s="71"/>
      <c r="H47" s="71"/>
      <c r="I47" s="71"/>
      <c r="J47" s="268">
        <f>J43-J44+J45-J46</f>
        <v>0</v>
      </c>
      <c r="K47" s="71"/>
      <c r="L47" s="12"/>
    </row>
    <row r="48" spans="1:13" ht="15" customHeight="1" thickBot="1" x14ac:dyDescent="0.35">
      <c r="A48" s="72">
        <v>48</v>
      </c>
      <c r="B48" s="63"/>
      <c r="C48" s="71"/>
      <c r="D48" s="27" t="s">
        <v>180</v>
      </c>
      <c r="E48" s="71"/>
      <c r="F48" s="71" t="s">
        <v>904</v>
      </c>
      <c r="G48" s="71"/>
      <c r="H48" s="71"/>
      <c r="I48" s="71"/>
      <c r="J48" s="268">
        <f>'S8.Billed Quantities+Revenues'!H28/1000</f>
        <v>0</v>
      </c>
      <c r="K48" s="71"/>
      <c r="L48" s="12"/>
      <c r="M48" s="443" t="s">
        <v>905</v>
      </c>
    </row>
    <row r="49" spans="1:13" ht="15" customHeight="1" thickBot="1" x14ac:dyDescent="0.35">
      <c r="A49" s="72">
        <v>49</v>
      </c>
      <c r="B49" s="63"/>
      <c r="C49" s="71"/>
      <c r="D49" s="27"/>
      <c r="E49" s="64" t="s">
        <v>906</v>
      </c>
      <c r="F49" s="71"/>
      <c r="G49" s="71"/>
      <c r="H49" s="71"/>
      <c r="I49" s="71"/>
      <c r="J49" s="268">
        <f>J47-J48</f>
        <v>0</v>
      </c>
      <c r="K49" s="275">
        <f>IF(J47=0,0,J49/J47)</f>
        <v>0</v>
      </c>
      <c r="L49" s="12"/>
    </row>
    <row r="50" spans="1:13" ht="12.75" customHeight="1" thickBot="1" x14ac:dyDescent="0.35">
      <c r="A50" s="72">
        <v>50</v>
      </c>
      <c r="B50" s="63"/>
      <c r="C50" s="71"/>
      <c r="D50" s="71"/>
      <c r="E50" s="71"/>
      <c r="F50" s="71"/>
      <c r="G50" s="71"/>
      <c r="H50" s="71"/>
      <c r="I50" s="71"/>
      <c r="J50" s="71"/>
      <c r="K50" s="71"/>
      <c r="L50" s="12"/>
    </row>
    <row r="51" spans="1:13" ht="15" customHeight="1" thickBot="1" x14ac:dyDescent="0.35">
      <c r="A51" s="72">
        <v>51</v>
      </c>
      <c r="B51" s="63"/>
      <c r="C51" s="71"/>
      <c r="D51" s="71"/>
      <c r="E51" s="64" t="s">
        <v>907</v>
      </c>
      <c r="F51" s="71"/>
      <c r="G51" s="71"/>
      <c r="H51" s="71"/>
      <c r="I51" s="71"/>
      <c r="J51" s="276">
        <f>IF(J41&lt;&gt;0,J47/(J41*8760)*1000,0)</f>
        <v>0</v>
      </c>
      <c r="K51" s="71"/>
      <c r="L51" s="12"/>
    </row>
    <row r="52" spans="1:13" ht="30" customHeight="1" x14ac:dyDescent="0.35">
      <c r="A52" s="72">
        <v>52</v>
      </c>
      <c r="B52" s="63"/>
      <c r="C52" s="191" t="s">
        <v>908</v>
      </c>
      <c r="D52" s="192"/>
      <c r="E52" s="192"/>
      <c r="F52" s="192"/>
      <c r="G52" s="71"/>
      <c r="H52" s="71"/>
      <c r="I52" s="71"/>
      <c r="J52" s="93"/>
      <c r="K52" s="71"/>
      <c r="L52" s="12"/>
    </row>
    <row r="53" spans="1:13" ht="15.6" x14ac:dyDescent="0.3">
      <c r="A53" s="72">
        <v>53</v>
      </c>
      <c r="B53" s="63"/>
      <c r="C53" s="93"/>
      <c r="D53" s="93"/>
      <c r="E53" s="93"/>
      <c r="F53" s="89"/>
      <c r="G53" s="71"/>
      <c r="H53" s="71"/>
      <c r="I53" s="71"/>
      <c r="J53" s="190" t="s">
        <v>909</v>
      </c>
      <c r="K53" s="71"/>
      <c r="L53" s="12"/>
    </row>
    <row r="54" spans="1:13" ht="15" customHeight="1" x14ac:dyDescent="0.3">
      <c r="A54" s="72">
        <v>54</v>
      </c>
      <c r="B54" s="63"/>
      <c r="C54" s="14"/>
      <c r="D54" s="87"/>
      <c r="E54" s="87"/>
      <c r="F54" s="167" t="s">
        <v>910</v>
      </c>
      <c r="G54" s="71"/>
      <c r="H54" s="71"/>
      <c r="I54" s="71"/>
      <c r="J54" s="202"/>
      <c r="K54" s="71"/>
      <c r="L54" s="12"/>
      <c r="M54" s="127" t="s">
        <v>686</v>
      </c>
    </row>
    <row r="55" spans="1:13" ht="15" customHeight="1" thickBot="1" x14ac:dyDescent="0.35">
      <c r="A55" s="72">
        <v>55</v>
      </c>
      <c r="B55" s="63"/>
      <c r="C55" s="14"/>
      <c r="D55" s="73"/>
      <c r="E55" s="87"/>
      <c r="F55" s="167" t="s">
        <v>911</v>
      </c>
      <c r="G55" s="71"/>
      <c r="H55" s="71"/>
      <c r="I55" s="71"/>
      <c r="J55" s="202"/>
      <c r="K55" s="71"/>
      <c r="L55" s="12"/>
    </row>
    <row r="56" spans="1:13" ht="15" customHeight="1" thickBot="1" x14ac:dyDescent="0.35">
      <c r="A56" s="72">
        <v>56</v>
      </c>
      <c r="B56" s="63"/>
      <c r="C56" s="71"/>
      <c r="D56" s="73"/>
      <c r="E56" s="172" t="s">
        <v>912</v>
      </c>
      <c r="F56" s="170"/>
      <c r="G56" s="71"/>
      <c r="H56" s="71"/>
      <c r="I56" s="71"/>
      <c r="J56" s="261">
        <f>J54+J55</f>
        <v>0</v>
      </c>
      <c r="K56" s="71"/>
      <c r="L56" s="12"/>
    </row>
    <row r="57" spans="1:13" ht="15.6" x14ac:dyDescent="0.3">
      <c r="A57" s="72">
        <v>57</v>
      </c>
      <c r="B57" s="63"/>
      <c r="C57" s="71"/>
      <c r="D57" s="73"/>
      <c r="E57" s="87"/>
      <c r="F57" s="71"/>
      <c r="G57" s="71"/>
      <c r="H57" s="71"/>
      <c r="I57" s="71"/>
      <c r="J57" s="93"/>
      <c r="K57" s="71"/>
      <c r="L57" s="12"/>
    </row>
    <row r="58" spans="1:13" x14ac:dyDescent="0.3">
      <c r="A58" s="477">
        <v>58</v>
      </c>
      <c r="B58" s="63"/>
      <c r="C58" s="71"/>
      <c r="D58" s="73"/>
      <c r="E58" s="87"/>
      <c r="F58" s="71"/>
      <c r="G58" s="71"/>
      <c r="H58" s="71"/>
      <c r="I58" s="71"/>
      <c r="J58" s="495" t="s">
        <v>909</v>
      </c>
      <c r="K58" s="71"/>
      <c r="L58" s="12"/>
    </row>
    <row r="59" spans="1:13" ht="15" customHeight="1" x14ac:dyDescent="0.3">
      <c r="A59" s="477">
        <v>59</v>
      </c>
      <c r="B59" s="63"/>
      <c r="C59" s="71"/>
      <c r="D59" s="73"/>
      <c r="E59" s="87"/>
      <c r="F59" s="322" t="s">
        <v>913</v>
      </c>
      <c r="G59" s="71"/>
      <c r="H59" s="71"/>
      <c r="I59" s="71"/>
      <c r="J59" s="528"/>
      <c r="K59" s="71"/>
      <c r="L59" s="12"/>
      <c r="M59" s="436"/>
    </row>
    <row r="60" spans="1:13" ht="15" customHeight="1" thickBot="1" x14ac:dyDescent="0.35">
      <c r="A60" s="477">
        <v>60</v>
      </c>
      <c r="B60" s="63"/>
      <c r="C60" s="71"/>
      <c r="D60" s="73"/>
      <c r="E60" s="87"/>
      <c r="F60" s="322" t="s">
        <v>914</v>
      </c>
      <c r="G60" s="71"/>
      <c r="H60" s="71"/>
      <c r="I60" s="71"/>
      <c r="J60" s="528"/>
      <c r="K60" s="71"/>
      <c r="L60" s="12"/>
      <c r="M60" s="436"/>
    </row>
    <row r="61" spans="1:13" ht="14.4" thickBot="1" x14ac:dyDescent="0.35">
      <c r="A61" s="477">
        <v>61</v>
      </c>
      <c r="B61" s="63"/>
      <c r="C61" s="71"/>
      <c r="D61" s="73"/>
      <c r="E61" s="494" t="s">
        <v>915</v>
      </c>
      <c r="F61" s="56"/>
      <c r="G61" s="71"/>
      <c r="H61" s="71"/>
      <c r="I61" s="71"/>
      <c r="J61" s="261">
        <f>J59+J60</f>
        <v>0</v>
      </c>
      <c r="K61" s="71"/>
      <c r="L61" s="12"/>
      <c r="M61" s="436"/>
    </row>
    <row r="62" spans="1:13" ht="15" customHeight="1" x14ac:dyDescent="0.3">
      <c r="A62" s="415"/>
      <c r="B62" s="66"/>
      <c r="C62" s="17"/>
      <c r="D62" s="17"/>
      <c r="E62" s="17"/>
      <c r="F62" s="17"/>
      <c r="G62" s="17"/>
      <c r="H62" s="17"/>
      <c r="I62" s="17"/>
      <c r="J62" s="17"/>
      <c r="K62" s="17"/>
      <c r="L62" s="20"/>
    </row>
  </sheetData>
  <sheetProtection formatRows="0" insertRows="0"/>
  <mergeCells count="10">
    <mergeCell ref="J35:J36"/>
    <mergeCell ref="I2:K2"/>
    <mergeCell ref="I3:K3"/>
    <mergeCell ref="I4:K4"/>
    <mergeCell ref="A6:J6"/>
    <mergeCell ref="C15:D15"/>
    <mergeCell ref="C11:D11"/>
    <mergeCell ref="C12:D12"/>
    <mergeCell ref="C13:D13"/>
    <mergeCell ref="C14:D14"/>
  </mergeCells>
  <dataValidations count="2">
    <dataValidation allowBlank="1" showInputMessage="1" showErrorMessage="1" prompt="Please enter Network / Sub-Network Name" sqref="I4:K4" xr:uid="{00000000-0002-0000-1400-000000000000}"/>
    <dataValidation allowBlank="1" showInputMessage="1" showErrorMessage="1" prompt="Please enter text" sqref="F11:F15 F21:F25" xr:uid="{00000000-0002-0000-1400-000001000000}"/>
  </dataValidations>
  <pageMargins left="0.70866141732283472" right="0.70866141732283472" top="0.74803149606299213" bottom="0.74803149606299213" header="0.31496062992125989" footer="0.31496062992125989"/>
  <pageSetup paperSize="9" scale="61" fitToHeight="2" orientation="portrait"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theme="7" tint="-0.499984740745262"/>
  </sheetPr>
  <dimension ref="A1:M94"/>
  <sheetViews>
    <sheetView showGridLines="0" view="pageBreakPreview" zoomScaleNormal="55" zoomScaleSheetLayoutView="100" workbookViewId="0">
      <selection activeCell="G29" sqref="G29"/>
    </sheetView>
  </sheetViews>
  <sheetFormatPr defaultColWidth="9" defaultRowHeight="13.8" x14ac:dyDescent="0.3"/>
  <cols>
    <col min="1" max="1" width="4.88671875" customWidth="1"/>
    <col min="2" max="2" width="3.33203125" customWidth="1"/>
    <col min="3" max="3" width="6" customWidth="1"/>
    <col min="4" max="5" width="2.33203125" customWidth="1"/>
    <col min="6" max="6" width="70.6640625" customWidth="1"/>
    <col min="7" max="7" width="23.33203125" customWidth="1"/>
    <col min="8" max="9" width="16" customWidth="1"/>
    <col min="10" max="10" width="9" customWidth="1"/>
    <col min="11" max="11" width="16" customWidth="1"/>
    <col min="12" max="12" width="2.6640625" customWidth="1"/>
  </cols>
  <sheetData>
    <row r="1" spans="1:12" ht="15" customHeight="1" x14ac:dyDescent="0.3">
      <c r="A1" s="315"/>
      <c r="B1" s="312"/>
      <c r="C1" s="312"/>
      <c r="D1" s="312"/>
      <c r="E1" s="312"/>
      <c r="F1" s="312"/>
      <c r="G1" s="312"/>
      <c r="H1" s="312"/>
      <c r="I1" s="312"/>
      <c r="J1" s="312"/>
      <c r="K1" s="312"/>
      <c r="L1" s="311"/>
    </row>
    <row r="2" spans="1:12" ht="18" customHeight="1" x14ac:dyDescent="0.35">
      <c r="A2" s="46"/>
      <c r="B2" s="259"/>
      <c r="C2" s="259"/>
      <c r="D2" s="259"/>
      <c r="E2" s="259"/>
      <c r="F2" s="259"/>
      <c r="G2" s="259"/>
      <c r="H2" s="60" t="s">
        <v>5</v>
      </c>
      <c r="I2" s="629" t="str">
        <f>IF(NOT(ISBLANK(CoverSheet!$C$8)),CoverSheet!$C$8,"")</f>
        <v/>
      </c>
      <c r="J2" s="629"/>
      <c r="K2" s="629"/>
      <c r="L2" s="23"/>
    </row>
    <row r="3" spans="1:12" ht="18" customHeight="1" x14ac:dyDescent="0.3">
      <c r="A3" s="46"/>
      <c r="B3" s="259"/>
      <c r="C3" s="259"/>
      <c r="D3" s="259"/>
      <c r="E3" s="259"/>
      <c r="F3" s="259"/>
      <c r="G3" s="259"/>
      <c r="H3" s="60" t="s">
        <v>72</v>
      </c>
      <c r="I3" s="630" t="str">
        <f>IF(ISNUMBER(CoverSheet!$C$12),CoverSheet!$C$12,"")</f>
        <v/>
      </c>
      <c r="J3" s="630"/>
      <c r="K3" s="630"/>
      <c r="L3" s="23"/>
    </row>
    <row r="4" spans="1:12" ht="18" customHeight="1" x14ac:dyDescent="0.4">
      <c r="A4" s="79"/>
      <c r="B4" s="80"/>
      <c r="C4" s="259"/>
      <c r="D4" s="259"/>
      <c r="E4" s="259"/>
      <c r="F4" s="259"/>
      <c r="G4" s="259"/>
      <c r="H4" s="60" t="s">
        <v>729</v>
      </c>
      <c r="I4" s="703"/>
      <c r="J4" s="703"/>
      <c r="K4" s="703"/>
      <c r="L4" s="23"/>
    </row>
    <row r="5" spans="1:12" ht="21" x14ac:dyDescent="0.4">
      <c r="A5" s="144" t="s">
        <v>916</v>
      </c>
      <c r="B5" s="80"/>
      <c r="C5" s="259"/>
      <c r="D5" s="259"/>
      <c r="E5" s="259"/>
      <c r="F5" s="259"/>
      <c r="G5" s="259"/>
      <c r="H5" s="59"/>
      <c r="I5" s="201"/>
      <c r="J5" s="59"/>
      <c r="K5" s="59"/>
      <c r="L5" s="23"/>
    </row>
    <row r="6" spans="1:12" ht="48" customHeight="1" x14ac:dyDescent="0.3">
      <c r="A6" s="627" t="s">
        <v>917</v>
      </c>
      <c r="B6" s="631"/>
      <c r="C6" s="631"/>
      <c r="D6" s="631"/>
      <c r="E6" s="631"/>
      <c r="F6" s="631"/>
      <c r="G6" s="631"/>
      <c r="H6" s="631"/>
      <c r="I6" s="631"/>
      <c r="J6" s="631"/>
      <c r="K6" s="631"/>
      <c r="L6" s="61"/>
    </row>
    <row r="7" spans="1:12" ht="15" customHeight="1" x14ac:dyDescent="0.3">
      <c r="A7" s="55" t="s">
        <v>75</v>
      </c>
      <c r="B7" s="201"/>
      <c r="C7" s="54"/>
      <c r="D7" s="259"/>
      <c r="E7" s="259"/>
      <c r="F7" s="259"/>
      <c r="G7" s="259"/>
      <c r="H7" s="259"/>
      <c r="I7" s="259"/>
      <c r="J7" s="259"/>
      <c r="K7" s="259"/>
      <c r="L7" s="23"/>
    </row>
    <row r="8" spans="1:12" ht="30" customHeight="1" x14ac:dyDescent="0.35">
      <c r="A8" s="72">
        <v>8</v>
      </c>
      <c r="B8" s="63"/>
      <c r="C8" s="65" t="s">
        <v>918</v>
      </c>
      <c r="D8" s="71"/>
      <c r="E8" s="71"/>
      <c r="F8" s="71"/>
      <c r="G8" s="71"/>
      <c r="H8" s="71"/>
      <c r="I8" s="71"/>
      <c r="J8" s="71"/>
      <c r="K8" s="71"/>
      <c r="L8" s="12"/>
    </row>
    <row r="9" spans="1:12" ht="27.6" x14ac:dyDescent="0.3">
      <c r="A9" s="72">
        <v>9</v>
      </c>
      <c r="B9" s="63"/>
      <c r="C9" s="37"/>
      <c r="D9" s="88" t="s">
        <v>919</v>
      </c>
      <c r="E9" s="73"/>
      <c r="F9" s="87"/>
      <c r="G9" s="87"/>
      <c r="H9" s="89" t="s">
        <v>920</v>
      </c>
      <c r="I9" s="71"/>
      <c r="J9" s="71"/>
      <c r="K9" s="71"/>
      <c r="L9" s="12"/>
    </row>
    <row r="10" spans="1:12" ht="15" customHeight="1" x14ac:dyDescent="0.3">
      <c r="A10" s="72">
        <v>10</v>
      </c>
      <c r="B10" s="63"/>
      <c r="C10" s="122"/>
      <c r="D10" s="71"/>
      <c r="E10" s="73"/>
      <c r="F10" s="87" t="s">
        <v>921</v>
      </c>
      <c r="G10" s="87"/>
      <c r="H10" s="514"/>
      <c r="I10" s="71"/>
      <c r="J10" s="71"/>
      <c r="K10" s="71"/>
      <c r="L10" s="12"/>
    </row>
    <row r="11" spans="1:12" ht="15" customHeight="1" x14ac:dyDescent="0.3">
      <c r="A11" s="72">
        <v>11</v>
      </c>
      <c r="B11" s="63"/>
      <c r="C11" s="122"/>
      <c r="D11" s="71"/>
      <c r="E11" s="73"/>
      <c r="F11" s="87" t="s">
        <v>922</v>
      </c>
      <c r="G11" s="87"/>
      <c r="H11" s="514"/>
      <c r="I11" s="71"/>
      <c r="J11" s="71"/>
      <c r="K11" s="71"/>
      <c r="L11" s="12"/>
    </row>
    <row r="12" spans="1:12" ht="15" customHeight="1" x14ac:dyDescent="0.3">
      <c r="A12" s="72">
        <v>12</v>
      </c>
      <c r="B12" s="63"/>
      <c r="C12" s="122"/>
      <c r="D12" s="71"/>
      <c r="E12" s="73"/>
      <c r="F12" s="87" t="s">
        <v>923</v>
      </c>
      <c r="G12" s="87"/>
      <c r="H12" s="514"/>
      <c r="I12" s="71"/>
      <c r="J12" s="71"/>
      <c r="K12" s="71"/>
      <c r="L12" s="12"/>
    </row>
    <row r="13" spans="1:12" ht="15" customHeight="1" x14ac:dyDescent="0.3">
      <c r="A13" s="72">
        <v>13</v>
      </c>
      <c r="B13" s="63"/>
      <c r="C13" s="122"/>
      <c r="D13" s="71"/>
      <c r="E13" s="73"/>
      <c r="F13" s="87" t="s">
        <v>924</v>
      </c>
      <c r="G13" s="87"/>
      <c r="H13" s="514"/>
      <c r="I13" s="71"/>
      <c r="J13" s="71"/>
      <c r="K13" s="71"/>
      <c r="L13" s="12"/>
    </row>
    <row r="14" spans="1:12" ht="15" customHeight="1" x14ac:dyDescent="0.3">
      <c r="A14" s="72">
        <v>14</v>
      </c>
      <c r="B14" s="63"/>
      <c r="C14" s="122"/>
      <c r="D14" s="71"/>
      <c r="E14" s="73"/>
      <c r="F14" s="87" t="s">
        <v>925</v>
      </c>
      <c r="G14" s="87"/>
      <c r="H14" s="514"/>
      <c r="I14" s="71"/>
      <c r="J14" s="71"/>
      <c r="K14" s="71"/>
      <c r="L14" s="12"/>
    </row>
    <row r="15" spans="1:12" ht="15" customHeight="1" x14ac:dyDescent="0.3">
      <c r="A15" s="72">
        <v>15</v>
      </c>
      <c r="B15" s="63"/>
      <c r="C15" s="122"/>
      <c r="D15" s="71"/>
      <c r="E15" s="73"/>
      <c r="F15" s="87" t="s">
        <v>926</v>
      </c>
      <c r="G15" s="87"/>
      <c r="H15" s="514"/>
      <c r="I15" s="71"/>
      <c r="J15" s="71"/>
      <c r="K15" s="71"/>
      <c r="L15" s="12"/>
    </row>
    <row r="16" spans="1:12" ht="15" customHeight="1" x14ac:dyDescent="0.3">
      <c r="A16" s="72">
        <v>16</v>
      </c>
      <c r="B16" s="63"/>
      <c r="C16" s="122"/>
      <c r="D16" s="71"/>
      <c r="E16" s="73"/>
      <c r="F16" s="87" t="s">
        <v>927</v>
      </c>
      <c r="G16" s="87"/>
      <c r="H16" s="514"/>
      <c r="I16" s="71"/>
      <c r="J16" s="71"/>
      <c r="K16" s="71"/>
      <c r="L16" s="12"/>
    </row>
    <row r="17" spans="1:12" ht="15" customHeight="1" x14ac:dyDescent="0.3">
      <c r="A17" s="72">
        <v>17</v>
      </c>
      <c r="B17" s="63"/>
      <c r="C17" s="122"/>
      <c r="D17" s="71"/>
      <c r="E17" s="73"/>
      <c r="F17" s="87" t="s">
        <v>928</v>
      </c>
      <c r="G17" s="87"/>
      <c r="H17" s="514"/>
      <c r="I17" s="71"/>
      <c r="J17" s="71"/>
      <c r="K17" s="71"/>
      <c r="L17" s="12"/>
    </row>
    <row r="18" spans="1:12" ht="15" customHeight="1" x14ac:dyDescent="0.3">
      <c r="A18" s="72">
        <v>18</v>
      </c>
      <c r="B18" s="63"/>
      <c r="C18" s="122"/>
      <c r="D18" s="71"/>
      <c r="E18" s="73"/>
      <c r="F18" s="87" t="s">
        <v>929</v>
      </c>
      <c r="G18" s="87"/>
      <c r="H18" s="514"/>
      <c r="I18" s="71"/>
      <c r="J18" s="71"/>
      <c r="K18" s="71"/>
      <c r="L18" s="12"/>
    </row>
    <row r="19" spans="1:12" ht="15" customHeight="1" x14ac:dyDescent="0.3">
      <c r="A19" s="72">
        <v>19</v>
      </c>
      <c r="B19" s="63"/>
      <c r="C19" s="122"/>
      <c r="D19" s="71"/>
      <c r="E19" s="73" t="s">
        <v>403</v>
      </c>
      <c r="F19" s="87"/>
      <c r="G19" s="87"/>
      <c r="H19" s="203">
        <f>SUM(H10:H18)</f>
        <v>0</v>
      </c>
      <c r="I19" s="71"/>
      <c r="J19" s="71"/>
      <c r="K19" s="71"/>
      <c r="L19" s="12"/>
    </row>
    <row r="20" spans="1:12" ht="15" customHeight="1" x14ac:dyDescent="0.3">
      <c r="A20" s="72">
        <v>20</v>
      </c>
      <c r="B20" s="63"/>
      <c r="C20" s="122"/>
      <c r="D20" s="71"/>
      <c r="E20" s="73"/>
      <c r="F20" s="87"/>
      <c r="G20" s="87"/>
      <c r="H20" s="87"/>
      <c r="I20" s="71"/>
      <c r="J20" s="71"/>
      <c r="K20" s="71"/>
      <c r="L20" s="12"/>
    </row>
    <row r="21" spans="1:12" ht="15" customHeight="1" x14ac:dyDescent="0.3">
      <c r="A21" s="72">
        <v>21</v>
      </c>
      <c r="B21" s="63"/>
      <c r="C21" s="122"/>
      <c r="D21" s="88" t="s">
        <v>930</v>
      </c>
      <c r="E21" s="113"/>
      <c r="F21" s="71"/>
      <c r="G21" s="71"/>
      <c r="H21" s="89" t="s">
        <v>931</v>
      </c>
      <c r="I21" s="89" t="s">
        <v>932</v>
      </c>
      <c r="J21" s="71"/>
      <c r="K21" s="71"/>
      <c r="L21" s="12"/>
    </row>
    <row r="22" spans="1:12" ht="15" customHeight="1" x14ac:dyDescent="0.3">
      <c r="A22" s="72">
        <v>22</v>
      </c>
      <c r="B22" s="63"/>
      <c r="C22" s="122"/>
      <c r="D22" s="87"/>
      <c r="E22" s="73"/>
      <c r="F22" s="87" t="s">
        <v>933</v>
      </c>
      <c r="G22" s="87"/>
      <c r="H22" s="514"/>
      <c r="I22" s="514"/>
      <c r="J22" s="71"/>
      <c r="K22" s="89"/>
      <c r="L22" s="12"/>
    </row>
    <row r="23" spans="1:12" ht="15" customHeight="1" x14ac:dyDescent="0.3">
      <c r="A23" s="72">
        <v>23</v>
      </c>
      <c r="B23" s="63"/>
      <c r="C23" s="71"/>
      <c r="D23" s="71"/>
      <c r="E23" s="71"/>
      <c r="F23" s="71"/>
      <c r="G23" s="71"/>
      <c r="H23" s="71"/>
      <c r="I23" s="71"/>
      <c r="J23" s="71"/>
      <c r="K23" s="71"/>
      <c r="L23" s="12"/>
    </row>
    <row r="24" spans="1:12" ht="19.5" customHeight="1" x14ac:dyDescent="0.3">
      <c r="A24" s="72">
        <v>24</v>
      </c>
      <c r="B24" s="63"/>
      <c r="C24" s="37"/>
      <c r="D24" s="88" t="s">
        <v>934</v>
      </c>
      <c r="E24" s="73"/>
      <c r="F24" s="87"/>
      <c r="G24" s="87"/>
      <c r="H24" s="89" t="s">
        <v>935</v>
      </c>
      <c r="I24" s="89" t="s">
        <v>936</v>
      </c>
      <c r="J24" s="71"/>
      <c r="K24" s="89"/>
      <c r="L24" s="12"/>
    </row>
    <row r="25" spans="1:12" ht="15" customHeight="1" x14ac:dyDescent="0.3">
      <c r="A25" s="72">
        <v>25</v>
      </c>
      <c r="B25" s="63"/>
      <c r="C25" s="122"/>
      <c r="D25" s="87"/>
      <c r="E25" s="73"/>
      <c r="F25" s="87" t="s">
        <v>921</v>
      </c>
      <c r="G25" s="87"/>
      <c r="H25" s="539"/>
      <c r="I25" s="517"/>
      <c r="J25" s="71"/>
      <c r="K25" s="71"/>
      <c r="L25" s="12"/>
    </row>
    <row r="26" spans="1:12" ht="15" customHeight="1" x14ac:dyDescent="0.3">
      <c r="A26" s="72">
        <v>26</v>
      </c>
      <c r="B26" s="63"/>
      <c r="C26" s="122"/>
      <c r="D26" s="87"/>
      <c r="E26" s="73"/>
      <c r="F26" s="87" t="s">
        <v>922</v>
      </c>
      <c r="G26" s="87"/>
      <c r="H26" s="539"/>
      <c r="I26" s="517"/>
      <c r="J26" s="71"/>
      <c r="K26" s="89"/>
      <c r="L26" s="12"/>
    </row>
    <row r="27" spans="1:12" ht="15" customHeight="1" x14ac:dyDescent="0.3">
      <c r="A27" s="72">
        <v>27</v>
      </c>
      <c r="B27" s="63"/>
      <c r="C27" s="122"/>
      <c r="D27" s="87"/>
      <c r="E27" s="73"/>
      <c r="F27" s="87" t="s">
        <v>923</v>
      </c>
      <c r="G27" s="87"/>
      <c r="H27" s="539"/>
      <c r="I27" s="517"/>
      <c r="J27" s="71"/>
      <c r="K27" s="71"/>
      <c r="L27" s="12"/>
    </row>
    <row r="28" spans="1:12" ht="15" customHeight="1" x14ac:dyDescent="0.3">
      <c r="A28" s="72">
        <v>28</v>
      </c>
      <c r="B28" s="63"/>
      <c r="C28" s="122"/>
      <c r="D28" s="87"/>
      <c r="E28" s="73"/>
      <c r="F28" s="87" t="s">
        <v>924</v>
      </c>
      <c r="G28" s="87"/>
      <c r="H28" s="539"/>
      <c r="I28" s="517"/>
      <c r="J28" s="71"/>
      <c r="K28" s="71"/>
      <c r="L28" s="12"/>
    </row>
    <row r="29" spans="1:12" ht="15" customHeight="1" x14ac:dyDescent="0.3">
      <c r="A29" s="72">
        <v>29</v>
      </c>
      <c r="B29" s="63"/>
      <c r="C29" s="122"/>
      <c r="D29" s="87"/>
      <c r="E29" s="73"/>
      <c r="F29" s="87" t="s">
        <v>925</v>
      </c>
      <c r="G29" s="87"/>
      <c r="H29" s="539"/>
      <c r="I29" s="517"/>
      <c r="J29" s="71"/>
      <c r="K29" s="71"/>
      <c r="L29" s="12"/>
    </row>
    <row r="30" spans="1:12" ht="15" customHeight="1" x14ac:dyDescent="0.3">
      <c r="A30" s="72">
        <v>30</v>
      </c>
      <c r="B30" s="63"/>
      <c r="C30" s="122"/>
      <c r="D30" s="87"/>
      <c r="E30" s="73"/>
      <c r="F30" s="87" t="s">
        <v>926</v>
      </c>
      <c r="G30" s="87"/>
      <c r="H30" s="539"/>
      <c r="I30" s="517"/>
      <c r="J30" s="71"/>
      <c r="K30" s="71"/>
      <c r="L30" s="12"/>
    </row>
    <row r="31" spans="1:12" ht="15" customHeight="1" x14ac:dyDescent="0.3">
      <c r="A31" s="72">
        <v>31</v>
      </c>
      <c r="B31" s="63"/>
      <c r="C31" s="122"/>
      <c r="D31" s="87"/>
      <c r="E31" s="73"/>
      <c r="F31" s="87" t="s">
        <v>927</v>
      </c>
      <c r="G31" s="87"/>
      <c r="H31" s="539"/>
      <c r="I31" s="517"/>
      <c r="J31" s="71"/>
      <c r="K31" s="71"/>
      <c r="L31" s="12"/>
    </row>
    <row r="32" spans="1:12" ht="15" customHeight="1" x14ac:dyDescent="0.3">
      <c r="A32" s="72">
        <v>32</v>
      </c>
      <c r="B32" s="63"/>
      <c r="C32" s="122"/>
      <c r="D32" s="87"/>
      <c r="E32" s="73"/>
      <c r="F32" s="87" t="s">
        <v>928</v>
      </c>
      <c r="G32" s="87"/>
      <c r="H32" s="539"/>
      <c r="I32" s="517"/>
      <c r="J32" s="71"/>
      <c r="K32" s="71"/>
      <c r="L32" s="12"/>
    </row>
    <row r="33" spans="1:12" ht="15" customHeight="1" x14ac:dyDescent="0.3">
      <c r="A33" s="72">
        <v>33</v>
      </c>
      <c r="B33" s="63"/>
      <c r="C33" s="122"/>
      <c r="D33" s="87"/>
      <c r="E33" s="73"/>
      <c r="F33" s="87" t="s">
        <v>929</v>
      </c>
      <c r="G33" s="87"/>
      <c r="H33" s="539"/>
      <c r="I33" s="517"/>
      <c r="J33" s="71"/>
      <c r="K33" s="71"/>
      <c r="L33" s="12"/>
    </row>
    <row r="34" spans="1:12" ht="15" customHeight="1" x14ac:dyDescent="0.3">
      <c r="A34" s="72">
        <v>34</v>
      </c>
      <c r="B34" s="63"/>
      <c r="C34" s="122"/>
      <c r="D34" s="87"/>
      <c r="E34" s="73" t="s">
        <v>403</v>
      </c>
      <c r="F34" s="87"/>
      <c r="G34" s="87"/>
      <c r="H34" s="277">
        <f>SUM(H25:H33)</f>
        <v>0</v>
      </c>
      <c r="I34" s="278">
        <f>SUM(I25:I33)</f>
        <v>0</v>
      </c>
      <c r="J34" s="71"/>
      <c r="K34" s="71"/>
      <c r="L34" s="12"/>
    </row>
    <row r="35" spans="1:12" ht="15" customHeight="1" x14ac:dyDescent="0.3">
      <c r="A35" s="72">
        <v>35</v>
      </c>
      <c r="B35" s="63"/>
      <c r="C35" s="122"/>
      <c r="D35" s="87"/>
      <c r="E35" s="73"/>
      <c r="F35" s="87"/>
      <c r="G35" s="87"/>
      <c r="H35" s="87"/>
      <c r="I35" s="87"/>
      <c r="J35" s="71"/>
      <c r="K35" s="71"/>
      <c r="L35" s="12"/>
    </row>
    <row r="36" spans="1:12" ht="30" customHeight="1" x14ac:dyDescent="0.3">
      <c r="A36" s="72">
        <v>36</v>
      </c>
      <c r="B36" s="63"/>
      <c r="C36" s="71"/>
      <c r="D36" s="88" t="s">
        <v>937</v>
      </c>
      <c r="E36" s="73"/>
      <c r="F36" s="87"/>
      <c r="G36" s="87"/>
      <c r="H36" s="89" t="s">
        <v>935</v>
      </c>
      <c r="I36" s="89" t="s">
        <v>936</v>
      </c>
      <c r="J36" s="71"/>
      <c r="K36" s="71"/>
      <c r="L36" s="12"/>
    </row>
    <row r="37" spans="1:12" ht="15" customHeight="1" x14ac:dyDescent="0.3">
      <c r="A37" s="72">
        <v>37</v>
      </c>
      <c r="B37" s="63"/>
      <c r="C37" s="122"/>
      <c r="D37" s="87"/>
      <c r="E37" s="73"/>
      <c r="F37" s="87" t="s">
        <v>922</v>
      </c>
      <c r="G37" s="87"/>
      <c r="H37" s="539"/>
      <c r="I37" s="517"/>
      <c r="J37" s="71"/>
      <c r="K37" s="71"/>
      <c r="L37" s="12"/>
    </row>
    <row r="38" spans="1:12" ht="15" customHeight="1" x14ac:dyDescent="0.3">
      <c r="A38" s="72">
        <v>38</v>
      </c>
      <c r="B38" s="63"/>
      <c r="C38" s="122"/>
      <c r="D38" s="87"/>
      <c r="E38" s="73"/>
      <c r="F38" s="87" t="s">
        <v>923</v>
      </c>
      <c r="G38" s="87"/>
      <c r="H38" s="539"/>
      <c r="I38" s="517"/>
      <c r="J38" s="71"/>
      <c r="K38" s="71"/>
      <c r="L38" s="12"/>
    </row>
    <row r="39" spans="1:12" ht="15" customHeight="1" x14ac:dyDescent="0.3">
      <c r="A39" s="72">
        <v>39</v>
      </c>
      <c r="B39" s="63"/>
      <c r="C39" s="122"/>
      <c r="D39" s="87"/>
      <c r="E39" s="73"/>
      <c r="F39" s="87"/>
      <c r="G39" s="87"/>
      <c r="H39" s="87"/>
      <c r="I39" s="87"/>
      <c r="J39" s="71"/>
      <c r="K39" s="71"/>
      <c r="L39" s="12"/>
    </row>
    <row r="40" spans="1:12" ht="41.7" customHeight="1" x14ac:dyDescent="0.3">
      <c r="A40" s="72">
        <v>40</v>
      </c>
      <c r="B40" s="63"/>
      <c r="C40" s="71"/>
      <c r="D40" s="87"/>
      <c r="E40" s="73"/>
      <c r="F40" s="717" t="s">
        <v>938</v>
      </c>
      <c r="G40" s="717"/>
      <c r="H40" s="717"/>
      <c r="I40" s="717"/>
      <c r="J40" s="717"/>
      <c r="K40" s="71"/>
      <c r="L40" s="12"/>
    </row>
    <row r="41" spans="1:12" ht="30" customHeight="1" x14ac:dyDescent="0.35">
      <c r="A41" s="72">
        <v>41</v>
      </c>
      <c r="B41" s="63"/>
      <c r="C41" s="65" t="s">
        <v>939</v>
      </c>
      <c r="D41" s="71"/>
      <c r="E41" s="71"/>
      <c r="F41" s="71"/>
      <c r="G41" s="71"/>
      <c r="H41" s="71"/>
      <c r="I41" s="71"/>
      <c r="J41" s="71"/>
      <c r="K41" s="71"/>
      <c r="L41" s="12"/>
    </row>
    <row r="42" spans="1:12" x14ac:dyDescent="0.3">
      <c r="A42" s="72">
        <v>42</v>
      </c>
      <c r="B42" s="63"/>
      <c r="C42" s="71"/>
      <c r="D42" s="71"/>
      <c r="E42" s="71"/>
      <c r="F42" s="71"/>
      <c r="G42" s="71"/>
      <c r="H42" s="71"/>
      <c r="I42" s="71"/>
      <c r="J42" s="71"/>
      <c r="K42" s="71"/>
      <c r="L42" s="12"/>
    </row>
    <row r="43" spans="1:12" ht="22.5" customHeight="1" x14ac:dyDescent="0.3">
      <c r="A43" s="72">
        <v>43</v>
      </c>
      <c r="B43" s="63"/>
      <c r="C43" s="71"/>
      <c r="D43" s="95" t="s">
        <v>940</v>
      </c>
      <c r="E43" s="95"/>
      <c r="F43" s="87"/>
      <c r="G43" s="87"/>
      <c r="H43" s="89" t="s">
        <v>935</v>
      </c>
      <c r="I43" s="89" t="s">
        <v>936</v>
      </c>
      <c r="J43" s="71"/>
      <c r="K43" s="71"/>
      <c r="L43" s="12"/>
    </row>
    <row r="44" spans="1:12" ht="15" customHeight="1" x14ac:dyDescent="0.3">
      <c r="A44" s="72">
        <v>44</v>
      </c>
      <c r="B44" s="63"/>
      <c r="C44" s="122"/>
      <c r="D44" s="71"/>
      <c r="E44" s="87"/>
      <c r="F44" s="87" t="s">
        <v>941</v>
      </c>
      <c r="G44" s="87"/>
      <c r="H44" s="539"/>
      <c r="I44" s="517"/>
      <c r="J44" s="71"/>
      <c r="K44" s="71"/>
      <c r="L44" s="12"/>
    </row>
    <row r="45" spans="1:12" ht="15" customHeight="1" x14ac:dyDescent="0.3">
      <c r="A45" s="72">
        <v>45</v>
      </c>
      <c r="B45" s="63"/>
      <c r="C45" s="122"/>
      <c r="D45" s="71"/>
      <c r="E45" s="87"/>
      <c r="F45" s="87" t="s">
        <v>942</v>
      </c>
      <c r="G45" s="432"/>
      <c r="H45" s="539"/>
      <c r="I45" s="517"/>
      <c r="J45" s="71"/>
      <c r="K45" s="71"/>
      <c r="L45" s="12"/>
    </row>
    <row r="46" spans="1:12" ht="15" customHeight="1" x14ac:dyDescent="0.3">
      <c r="A46" s="72">
        <v>46</v>
      </c>
      <c r="B46" s="63"/>
      <c r="C46" s="122"/>
      <c r="D46" s="71"/>
      <c r="E46" s="87"/>
      <c r="F46" s="87" t="s">
        <v>943</v>
      </c>
      <c r="G46" s="87"/>
      <c r="H46" s="539"/>
      <c r="I46" s="517"/>
      <c r="J46" s="71"/>
      <c r="K46" s="71"/>
      <c r="L46" s="12"/>
    </row>
    <row r="47" spans="1:12" ht="15" customHeight="1" x14ac:dyDescent="0.3">
      <c r="A47" s="72">
        <v>47</v>
      </c>
      <c r="B47" s="63"/>
      <c r="C47" s="122"/>
      <c r="D47" s="71"/>
      <c r="E47" s="87"/>
      <c r="F47" s="87" t="s">
        <v>944</v>
      </c>
      <c r="G47" s="87"/>
      <c r="H47" s="539"/>
      <c r="I47" s="517"/>
      <c r="J47" s="71"/>
      <c r="K47" s="71"/>
      <c r="L47" s="12"/>
    </row>
    <row r="48" spans="1:12" ht="15" customHeight="1" x14ac:dyDescent="0.3">
      <c r="A48" s="72">
        <v>48</v>
      </c>
      <c r="B48" s="63"/>
      <c r="C48" s="122"/>
      <c r="D48" s="71"/>
      <c r="E48" s="87"/>
      <c r="F48" s="87" t="s">
        <v>945</v>
      </c>
      <c r="G48" s="87"/>
      <c r="H48" s="539"/>
      <c r="I48" s="517"/>
      <c r="J48" s="71"/>
      <c r="K48" s="71"/>
      <c r="L48" s="12"/>
    </row>
    <row r="49" spans="1:13" ht="15" customHeight="1" x14ac:dyDescent="0.3">
      <c r="A49" s="72">
        <v>49</v>
      </c>
      <c r="B49" s="63"/>
      <c r="C49" s="122"/>
      <c r="D49" s="71"/>
      <c r="E49" s="87"/>
      <c r="F49" s="87" t="s">
        <v>946</v>
      </c>
      <c r="G49" s="87"/>
      <c r="H49" s="539"/>
      <c r="I49" s="517"/>
      <c r="J49" s="71"/>
      <c r="K49" s="71"/>
      <c r="L49" s="12"/>
    </row>
    <row r="50" spans="1:13" ht="15" customHeight="1" x14ac:dyDescent="0.3">
      <c r="A50" s="72">
        <v>50</v>
      </c>
      <c r="B50" s="63"/>
      <c r="C50" s="122"/>
      <c r="D50" s="71"/>
      <c r="E50" s="87"/>
      <c r="F50" s="87" t="s">
        <v>947</v>
      </c>
      <c r="G50" s="87"/>
      <c r="H50" s="539"/>
      <c r="I50" s="517"/>
      <c r="J50" s="71"/>
      <c r="K50" s="71"/>
      <c r="L50" s="12"/>
    </row>
    <row r="51" spans="1:13" ht="15" customHeight="1" x14ac:dyDescent="0.3">
      <c r="A51" s="72">
        <v>51</v>
      </c>
      <c r="B51" s="63"/>
      <c r="C51" s="122"/>
      <c r="D51" s="71"/>
      <c r="E51" s="87"/>
      <c r="F51" s="87" t="s">
        <v>948</v>
      </c>
      <c r="G51" s="87"/>
      <c r="H51" s="539"/>
      <c r="I51" s="517"/>
      <c r="J51" s="71"/>
      <c r="K51" s="71"/>
      <c r="L51" s="12"/>
    </row>
    <row r="52" spans="1:13" ht="15.45" customHeight="1" x14ac:dyDescent="0.3">
      <c r="A52" s="72">
        <v>52</v>
      </c>
      <c r="B52" s="63"/>
      <c r="C52" s="122"/>
      <c r="D52" s="71"/>
      <c r="E52" s="87"/>
      <c r="F52" s="87" t="s">
        <v>949</v>
      </c>
      <c r="G52" s="87"/>
      <c r="H52" s="539"/>
      <c r="I52" s="517"/>
      <c r="J52" s="71"/>
      <c r="K52" s="71"/>
      <c r="L52" s="12"/>
    </row>
    <row r="53" spans="1:13" ht="15" customHeight="1" x14ac:dyDescent="0.3">
      <c r="A53" s="72">
        <v>53</v>
      </c>
      <c r="B53" s="63"/>
      <c r="C53" s="122"/>
      <c r="D53" s="71"/>
      <c r="E53" s="87"/>
      <c r="F53" s="87" t="s">
        <v>950</v>
      </c>
      <c r="G53" s="87"/>
      <c r="H53" s="539"/>
      <c r="I53" s="517"/>
      <c r="J53" s="71"/>
      <c r="K53" s="71"/>
      <c r="L53" s="12"/>
      <c r="M53" t="s">
        <v>994</v>
      </c>
    </row>
    <row r="54" spans="1:13" ht="15" customHeight="1" x14ac:dyDescent="0.3">
      <c r="A54" s="72">
        <v>54</v>
      </c>
      <c r="B54" s="63"/>
      <c r="C54" s="122"/>
      <c r="D54" s="71"/>
      <c r="E54" s="73"/>
      <c r="F54" s="73"/>
      <c r="G54" s="87"/>
      <c r="H54" s="71"/>
      <c r="I54" s="71"/>
      <c r="J54" s="71"/>
      <c r="K54" s="71"/>
      <c r="L54" s="12"/>
    </row>
    <row r="55" spans="1:13" ht="15" customHeight="1" x14ac:dyDescent="0.3">
      <c r="A55" s="72">
        <v>55</v>
      </c>
      <c r="B55" s="63"/>
      <c r="C55" s="122"/>
      <c r="D55" s="95" t="s">
        <v>951</v>
      </c>
      <c r="E55" s="73"/>
      <c r="F55" s="73"/>
      <c r="G55" s="87"/>
      <c r="H55" s="89" t="s">
        <v>935</v>
      </c>
      <c r="I55" s="89" t="s">
        <v>936</v>
      </c>
      <c r="J55" s="71"/>
      <c r="K55" s="71"/>
      <c r="L55" s="12"/>
    </row>
    <row r="56" spans="1:13" ht="15" customHeight="1" x14ac:dyDescent="0.3">
      <c r="A56" s="72">
        <v>56</v>
      </c>
      <c r="B56" s="63"/>
      <c r="C56" s="122"/>
      <c r="D56" s="71"/>
      <c r="E56" s="87"/>
      <c r="F56" s="87" t="s">
        <v>952</v>
      </c>
      <c r="G56" s="87"/>
      <c r="H56" s="539"/>
      <c r="I56" s="517"/>
      <c r="J56" s="71"/>
      <c r="K56" s="71"/>
      <c r="L56" s="12"/>
    </row>
    <row r="57" spans="1:13" ht="15" customHeight="1" x14ac:dyDescent="0.3">
      <c r="A57" s="72">
        <v>57</v>
      </c>
      <c r="B57" s="63"/>
      <c r="C57" s="122"/>
      <c r="D57" s="71"/>
      <c r="E57" s="87"/>
      <c r="F57" s="87" t="s">
        <v>953</v>
      </c>
      <c r="G57" s="87"/>
      <c r="H57" s="539"/>
      <c r="I57" s="517"/>
      <c r="J57" s="71"/>
      <c r="K57" s="71"/>
      <c r="L57" s="12"/>
    </row>
    <row r="58" spans="1:13" ht="15" customHeight="1" x14ac:dyDescent="0.3">
      <c r="A58" s="72">
        <v>58</v>
      </c>
      <c r="B58" s="63"/>
      <c r="C58" s="122"/>
      <c r="D58" s="71"/>
      <c r="E58" s="87"/>
      <c r="F58" s="87" t="s">
        <v>954</v>
      </c>
      <c r="G58" s="87"/>
      <c r="H58" s="539"/>
      <c r="I58" s="517"/>
      <c r="J58" s="71"/>
      <c r="K58" s="71"/>
      <c r="L58" s="12"/>
    </row>
    <row r="59" spans="1:13" ht="15" customHeight="1" x14ac:dyDescent="0.3">
      <c r="A59" s="72">
        <v>59</v>
      </c>
      <c r="B59" s="63"/>
      <c r="C59" s="122"/>
      <c r="D59" s="71"/>
      <c r="E59" s="87"/>
      <c r="F59" s="87" t="s">
        <v>955</v>
      </c>
      <c r="G59" s="87"/>
      <c r="H59" s="539"/>
      <c r="I59" s="517"/>
      <c r="J59" s="71"/>
      <c r="K59" s="71"/>
      <c r="L59" s="12"/>
    </row>
    <row r="60" spans="1:13" ht="15" customHeight="1" x14ac:dyDescent="0.3">
      <c r="A60" s="72">
        <v>60</v>
      </c>
      <c r="B60" s="63"/>
      <c r="C60" s="122"/>
      <c r="D60" s="71"/>
      <c r="E60" s="87"/>
      <c r="F60" s="87" t="s">
        <v>640</v>
      </c>
      <c r="G60" s="87"/>
      <c r="H60" s="539"/>
      <c r="I60" s="517"/>
      <c r="J60" s="71"/>
      <c r="K60" s="71"/>
      <c r="L60" s="12"/>
    </row>
    <row r="61" spans="1:13" ht="15" customHeight="1" x14ac:dyDescent="0.3">
      <c r="A61" s="72">
        <v>61</v>
      </c>
      <c r="B61" s="63"/>
      <c r="C61" s="122"/>
      <c r="D61" s="71"/>
      <c r="E61" s="87"/>
      <c r="F61" s="87"/>
      <c r="G61" s="87"/>
      <c r="H61" s="71"/>
      <c r="I61" s="71"/>
      <c r="J61" s="71"/>
      <c r="K61" s="71"/>
      <c r="L61" s="12"/>
    </row>
    <row r="62" spans="1:13" s="148" customFormat="1" ht="15" customHeight="1" x14ac:dyDescent="0.3">
      <c r="A62" s="72">
        <v>62</v>
      </c>
      <c r="B62" s="484"/>
      <c r="C62" s="485"/>
      <c r="D62" s="486" t="s">
        <v>956</v>
      </c>
      <c r="E62" s="487"/>
      <c r="F62" s="487"/>
      <c r="G62" s="481"/>
      <c r="H62" s="488" t="s">
        <v>935</v>
      </c>
      <c r="I62" s="488" t="s">
        <v>936</v>
      </c>
      <c r="J62" s="322"/>
      <c r="K62" s="322"/>
      <c r="L62" s="324"/>
    </row>
    <row r="63" spans="1:13" s="148" customFormat="1" ht="15" customHeight="1" x14ac:dyDescent="0.3">
      <c r="A63" s="72">
        <v>63</v>
      </c>
      <c r="B63" s="484"/>
      <c r="C63" s="485"/>
      <c r="D63" s="322"/>
      <c r="E63" s="483"/>
      <c r="F63" s="483" t="s">
        <v>957</v>
      </c>
      <c r="G63" s="481"/>
      <c r="H63" s="539"/>
      <c r="I63" s="517"/>
      <c r="J63" s="544" t="s">
        <v>983</v>
      </c>
      <c r="K63" s="322"/>
      <c r="L63" s="324"/>
      <c r="M63" s="149"/>
    </row>
    <row r="64" spans="1:13" s="148" customFormat="1" ht="15" customHeight="1" x14ac:dyDescent="0.3">
      <c r="A64" s="72">
        <v>64</v>
      </c>
      <c r="B64" s="484"/>
      <c r="C64" s="485"/>
      <c r="D64" s="322"/>
      <c r="E64" s="483"/>
      <c r="F64" s="483" t="s">
        <v>958</v>
      </c>
      <c r="G64" s="481"/>
      <c r="H64" s="539"/>
      <c r="I64" s="517"/>
      <c r="J64" s="544" t="s">
        <v>983</v>
      </c>
      <c r="K64" s="322"/>
      <c r="L64" s="324"/>
      <c r="M64" s="149"/>
    </row>
    <row r="65" spans="1:12" s="148" customFormat="1" ht="15" customHeight="1" x14ac:dyDescent="0.3">
      <c r="A65" s="72">
        <v>65</v>
      </c>
      <c r="B65" s="484"/>
      <c r="C65" s="485"/>
      <c r="D65" s="322"/>
      <c r="E65" s="487"/>
      <c r="F65" s="481"/>
      <c r="G65" s="481"/>
      <c r="H65" s="481"/>
      <c r="I65" s="481"/>
      <c r="J65" s="481"/>
      <c r="K65" s="322"/>
      <c r="L65" s="324"/>
    </row>
    <row r="66" spans="1:12" s="148" customFormat="1" ht="30" customHeight="1" x14ac:dyDescent="0.35">
      <c r="A66" s="72">
        <v>66</v>
      </c>
      <c r="B66" s="484"/>
      <c r="C66" s="489" t="s">
        <v>959</v>
      </c>
      <c r="D66" s="322"/>
      <c r="E66" s="487"/>
      <c r="F66" s="322"/>
      <c r="G66" s="322"/>
      <c r="H66" s="322"/>
      <c r="I66" s="322"/>
      <c r="J66" s="322"/>
      <c r="K66" s="322"/>
      <c r="L66" s="324"/>
    </row>
    <row r="67" spans="1:12" x14ac:dyDescent="0.3">
      <c r="A67" s="72">
        <v>67</v>
      </c>
      <c r="B67" s="63"/>
      <c r="C67" s="71"/>
      <c r="D67" s="71"/>
      <c r="E67" s="73"/>
      <c r="F67" s="71"/>
      <c r="G67" s="71"/>
      <c r="H67" s="71"/>
      <c r="I67" s="71"/>
      <c r="J67" s="71"/>
      <c r="K67" s="71"/>
      <c r="L67" s="12"/>
    </row>
    <row r="68" spans="1:12" ht="17.25" customHeight="1" x14ac:dyDescent="0.3">
      <c r="A68" s="72">
        <v>68</v>
      </c>
      <c r="B68" s="63"/>
      <c r="C68" s="87"/>
      <c r="D68" s="95" t="s">
        <v>960</v>
      </c>
      <c r="E68" s="95"/>
      <c r="F68" s="87"/>
      <c r="G68" s="87"/>
      <c r="H68" s="89" t="s">
        <v>935</v>
      </c>
      <c r="I68" s="89" t="s">
        <v>936</v>
      </c>
      <c r="J68" s="71"/>
      <c r="K68" s="71"/>
      <c r="L68" s="12"/>
    </row>
    <row r="69" spans="1:12" ht="15" customHeight="1" x14ac:dyDescent="0.3">
      <c r="A69" s="72">
        <v>69</v>
      </c>
      <c r="B69" s="63"/>
      <c r="C69" s="87"/>
      <c r="D69" s="71"/>
      <c r="E69" s="73"/>
      <c r="F69" s="414" t="s">
        <v>394</v>
      </c>
      <c r="G69" s="87"/>
      <c r="H69" s="539"/>
      <c r="I69" s="517"/>
      <c r="J69" s="71"/>
      <c r="K69" s="71"/>
      <c r="L69" s="12"/>
    </row>
    <row r="70" spans="1:12" ht="15" customHeight="1" x14ac:dyDescent="0.3">
      <c r="A70" s="72">
        <v>70</v>
      </c>
      <c r="B70" s="63"/>
      <c r="C70" s="87"/>
      <c r="D70" s="71"/>
      <c r="E70" s="73"/>
      <c r="F70" s="87" t="s">
        <v>395</v>
      </c>
      <c r="G70" s="87"/>
      <c r="H70" s="539"/>
      <c r="I70" s="517"/>
      <c r="J70" s="71"/>
      <c r="K70" s="71"/>
      <c r="L70" s="12"/>
    </row>
    <row r="71" spans="1:12" ht="15" customHeight="1" x14ac:dyDescent="0.3">
      <c r="A71" s="72">
        <v>71</v>
      </c>
      <c r="B71" s="63"/>
      <c r="C71" s="87"/>
      <c r="D71" s="71"/>
      <c r="E71" s="73"/>
      <c r="F71" s="87" t="s">
        <v>961</v>
      </c>
      <c r="G71" s="87"/>
      <c r="H71" s="539"/>
      <c r="I71" s="517"/>
      <c r="J71" s="71"/>
      <c r="K71" s="71"/>
      <c r="L71" s="12"/>
    </row>
    <row r="72" spans="1:12" ht="15" customHeight="1" x14ac:dyDescent="0.3">
      <c r="A72" s="72">
        <v>72</v>
      </c>
      <c r="B72" s="63"/>
      <c r="C72" s="87"/>
      <c r="D72" s="71"/>
      <c r="E72" s="73"/>
      <c r="F72" s="167" t="s">
        <v>962</v>
      </c>
      <c r="G72" s="167"/>
      <c r="H72" s="539"/>
      <c r="I72" s="517"/>
      <c r="J72" s="71"/>
      <c r="K72" s="71"/>
      <c r="L72" s="12"/>
    </row>
    <row r="73" spans="1:12" ht="15" customHeight="1" x14ac:dyDescent="0.3">
      <c r="A73" s="72">
        <v>73</v>
      </c>
      <c r="B73" s="63"/>
      <c r="C73" s="87"/>
      <c r="D73" s="71"/>
      <c r="E73" s="73"/>
      <c r="F73" s="167" t="s">
        <v>963</v>
      </c>
      <c r="G73" s="167"/>
      <c r="H73" s="539"/>
      <c r="I73" s="517"/>
      <c r="J73" s="71"/>
      <c r="K73" s="71"/>
      <c r="L73" s="12"/>
    </row>
    <row r="74" spans="1:12" ht="15" customHeight="1" x14ac:dyDescent="0.3">
      <c r="A74" s="72">
        <v>74</v>
      </c>
      <c r="B74" s="63"/>
      <c r="C74" s="87"/>
      <c r="D74" s="71"/>
      <c r="E74" s="73"/>
      <c r="F74" s="167" t="s">
        <v>964</v>
      </c>
      <c r="G74" s="167"/>
      <c r="H74" s="539"/>
      <c r="I74" s="517"/>
      <c r="J74" s="71"/>
      <c r="K74" s="71"/>
      <c r="L74" s="12"/>
    </row>
    <row r="75" spans="1:12" ht="30" customHeight="1" x14ac:dyDescent="0.35">
      <c r="A75" s="72">
        <v>75</v>
      </c>
      <c r="B75" s="63"/>
      <c r="C75" s="65" t="s">
        <v>965</v>
      </c>
      <c r="D75" s="71"/>
      <c r="E75" s="73"/>
      <c r="F75" s="71"/>
      <c r="G75" s="71"/>
      <c r="H75" s="71"/>
      <c r="I75" s="71"/>
      <c r="J75" s="71"/>
      <c r="K75" s="71"/>
      <c r="L75" s="12"/>
    </row>
    <row r="76" spans="1:12" x14ac:dyDescent="0.3">
      <c r="A76" s="72">
        <v>76</v>
      </c>
      <c r="B76" s="63"/>
      <c r="C76" s="71"/>
      <c r="D76" s="71"/>
      <c r="E76" s="73"/>
      <c r="F76" s="71"/>
      <c r="G76" s="71"/>
      <c r="H76" s="89"/>
      <c r="I76" s="89"/>
      <c r="J76" s="71"/>
      <c r="K76" s="71"/>
      <c r="L76" s="12"/>
    </row>
    <row r="77" spans="1:12" ht="20.25" customHeight="1" x14ac:dyDescent="0.3">
      <c r="A77" s="72">
        <v>77</v>
      </c>
      <c r="B77" s="63"/>
      <c r="C77" s="87"/>
      <c r="D77" s="95" t="s">
        <v>960</v>
      </c>
      <c r="E77" s="95"/>
      <c r="F77" s="87"/>
      <c r="G77" s="87"/>
      <c r="H77" s="89" t="s">
        <v>935</v>
      </c>
      <c r="I77" s="89" t="s">
        <v>936</v>
      </c>
      <c r="J77" s="71"/>
      <c r="K77" s="71"/>
      <c r="L77" s="12"/>
    </row>
    <row r="78" spans="1:12" ht="15" customHeight="1" x14ac:dyDescent="0.3">
      <c r="A78" s="72">
        <v>78</v>
      </c>
      <c r="B78" s="63"/>
      <c r="C78" s="87"/>
      <c r="D78" s="87"/>
      <c r="E78" s="73"/>
      <c r="F78" s="87" t="s">
        <v>394</v>
      </c>
      <c r="G78" s="87"/>
      <c r="H78" s="539"/>
      <c r="I78" s="517"/>
      <c r="J78" s="71"/>
      <c r="K78" s="71"/>
      <c r="L78" s="12"/>
    </row>
    <row r="79" spans="1:12" ht="15" customHeight="1" x14ac:dyDescent="0.3">
      <c r="A79" s="72">
        <v>79</v>
      </c>
      <c r="B79" s="63"/>
      <c r="C79" s="87"/>
      <c r="D79" s="87"/>
      <c r="E79" s="73"/>
      <c r="F79" s="87" t="s">
        <v>395</v>
      </c>
      <c r="G79" s="87"/>
      <c r="H79" s="539"/>
      <c r="I79" s="517"/>
      <c r="J79" s="71"/>
      <c r="K79" s="71"/>
      <c r="L79" s="12"/>
    </row>
    <row r="80" spans="1:12" ht="15" customHeight="1" x14ac:dyDescent="0.3">
      <c r="A80" s="72">
        <v>80</v>
      </c>
      <c r="B80" s="63"/>
      <c r="C80" s="87"/>
      <c r="D80" s="87"/>
      <c r="E80" s="73"/>
      <c r="F80" s="87" t="s">
        <v>961</v>
      </c>
      <c r="G80" s="87"/>
      <c r="H80" s="539"/>
      <c r="I80" s="517"/>
      <c r="J80" s="71"/>
      <c r="K80" s="71"/>
      <c r="L80" s="12"/>
    </row>
    <row r="81" spans="1:12" ht="15" customHeight="1" x14ac:dyDescent="0.3">
      <c r="A81" s="72">
        <v>81</v>
      </c>
      <c r="B81" s="63"/>
      <c r="C81" s="87"/>
      <c r="D81" s="87"/>
      <c r="E81" s="73"/>
      <c r="F81" s="167" t="s">
        <v>962</v>
      </c>
      <c r="G81" s="167"/>
      <c r="H81" s="539"/>
      <c r="I81" s="517"/>
      <c r="J81" s="71"/>
      <c r="K81" s="71"/>
      <c r="L81" s="12"/>
    </row>
    <row r="82" spans="1:12" ht="15" customHeight="1" x14ac:dyDescent="0.3">
      <c r="A82" s="72">
        <v>82</v>
      </c>
      <c r="B82" s="63"/>
      <c r="C82" s="87"/>
      <c r="D82" s="87"/>
      <c r="E82" s="73"/>
      <c r="F82" s="167" t="s">
        <v>963</v>
      </c>
      <c r="G82" s="167"/>
      <c r="H82" s="539"/>
      <c r="I82" s="517"/>
      <c r="J82" s="71"/>
      <c r="K82" s="71"/>
      <c r="L82" s="12"/>
    </row>
    <row r="83" spans="1:12" ht="15" customHeight="1" x14ac:dyDescent="0.3">
      <c r="A83" s="72">
        <v>83</v>
      </c>
      <c r="B83" s="63"/>
      <c r="C83" s="87"/>
      <c r="D83" s="87"/>
      <c r="E83" s="73"/>
      <c r="F83" s="167" t="s">
        <v>964</v>
      </c>
      <c r="G83" s="167"/>
      <c r="H83" s="539"/>
      <c r="I83" s="517"/>
      <c r="J83" s="71"/>
      <c r="K83" s="71"/>
      <c r="L83" s="12"/>
    </row>
    <row r="84" spans="1:12" ht="30" customHeight="1" x14ac:dyDescent="0.35">
      <c r="A84" s="72">
        <v>84</v>
      </c>
      <c r="B84" s="63"/>
      <c r="C84" s="65" t="s">
        <v>966</v>
      </c>
      <c r="D84" s="71"/>
      <c r="E84" s="73"/>
      <c r="F84" s="71"/>
      <c r="G84" s="71"/>
      <c r="H84" s="71"/>
      <c r="I84" s="71"/>
      <c r="J84" s="71"/>
      <c r="K84" s="71"/>
      <c r="L84" s="12"/>
    </row>
    <row r="85" spans="1:12" ht="27.6" x14ac:dyDescent="0.3">
      <c r="A85" s="72">
        <v>85</v>
      </c>
      <c r="B85" s="63"/>
      <c r="C85" s="87"/>
      <c r="D85" s="95" t="s">
        <v>960</v>
      </c>
      <c r="E85" s="95"/>
      <c r="F85" s="87"/>
      <c r="G85" s="87"/>
      <c r="H85" s="89" t="s">
        <v>967</v>
      </c>
      <c r="I85" s="89" t="s">
        <v>835</v>
      </c>
      <c r="J85" s="71"/>
      <c r="K85" s="89" t="s">
        <v>968</v>
      </c>
      <c r="L85" s="12"/>
    </row>
    <row r="86" spans="1:12" ht="15" customHeight="1" x14ac:dyDescent="0.3">
      <c r="A86" s="72">
        <v>86</v>
      </c>
      <c r="B86" s="63"/>
      <c r="C86" s="87"/>
      <c r="D86" s="87"/>
      <c r="E86" s="73"/>
      <c r="F86" s="87" t="s">
        <v>394</v>
      </c>
      <c r="G86" s="87"/>
      <c r="H86" s="514"/>
      <c r="I86" s="514"/>
      <c r="J86" s="71"/>
      <c r="K86" s="540">
        <f>IF(I86&gt;0,100*H86/I86,0)</f>
        <v>0</v>
      </c>
      <c r="L86" s="12"/>
    </row>
    <row r="87" spans="1:12" ht="15" customHeight="1" x14ac:dyDescent="0.3">
      <c r="A87" s="72">
        <v>87</v>
      </c>
      <c r="B87" s="63"/>
      <c r="C87" s="87"/>
      <c r="D87" s="87"/>
      <c r="E87" s="73"/>
      <c r="F87" s="87" t="s">
        <v>395</v>
      </c>
      <c r="G87" s="87"/>
      <c r="H87" s="514"/>
      <c r="I87" s="514"/>
      <c r="J87" s="71"/>
      <c r="K87" s="540">
        <f>IF(I87&gt;0,100*H87/I87,0)</f>
        <v>0</v>
      </c>
      <c r="L87" s="12"/>
    </row>
    <row r="88" spans="1:12" ht="15" customHeight="1" x14ac:dyDescent="0.3">
      <c r="A88" s="72">
        <v>88</v>
      </c>
      <c r="B88" s="63"/>
      <c r="C88" s="87"/>
      <c r="D88" s="87"/>
      <c r="E88" s="73"/>
      <c r="F88" s="87" t="s">
        <v>961</v>
      </c>
      <c r="G88" s="87"/>
      <c r="H88" s="514"/>
      <c r="I88" s="71"/>
      <c r="J88" s="71"/>
      <c r="K88" s="71"/>
      <c r="L88" s="12"/>
    </row>
    <row r="89" spans="1:12" ht="15" customHeight="1" x14ac:dyDescent="0.3">
      <c r="A89" s="72">
        <v>89</v>
      </c>
      <c r="B89" s="63"/>
      <c r="C89" s="87"/>
      <c r="D89" s="87"/>
      <c r="E89" s="73"/>
      <c r="F89" s="167" t="s">
        <v>962</v>
      </c>
      <c r="G89" s="167"/>
      <c r="H89" s="514"/>
      <c r="I89" s="514"/>
      <c r="J89" s="71"/>
      <c r="K89" s="540">
        <f>IF(I89&gt;0,100*H89/I89,0)</f>
        <v>0</v>
      </c>
      <c r="L89" s="12"/>
    </row>
    <row r="90" spans="1:12" ht="15" customHeight="1" x14ac:dyDescent="0.3">
      <c r="A90" s="72">
        <v>90</v>
      </c>
      <c r="B90" s="63"/>
      <c r="C90" s="87"/>
      <c r="D90" s="87"/>
      <c r="E90" s="73"/>
      <c r="F90" s="167" t="s">
        <v>963</v>
      </c>
      <c r="G90" s="167"/>
      <c r="H90" s="514"/>
      <c r="I90" s="514"/>
      <c r="J90" s="71"/>
      <c r="K90" s="540">
        <f>IF(I90&gt;0,100*H90/I90,0)</f>
        <v>0</v>
      </c>
      <c r="L90" s="12"/>
    </row>
    <row r="91" spans="1:12" ht="15" customHeight="1" thickBot="1" x14ac:dyDescent="0.35">
      <c r="A91" s="72">
        <v>91</v>
      </c>
      <c r="B91" s="63"/>
      <c r="C91" s="87"/>
      <c r="D91" s="87"/>
      <c r="E91" s="73"/>
      <c r="F91" s="167" t="s">
        <v>964</v>
      </c>
      <c r="G91" s="167"/>
      <c r="H91" s="514"/>
      <c r="I91" s="71"/>
      <c r="J91" s="71"/>
      <c r="K91" s="71"/>
      <c r="L91" s="12"/>
    </row>
    <row r="92" spans="1:12" ht="15" customHeight="1" thickBot="1" x14ac:dyDescent="0.35">
      <c r="A92" s="72">
        <v>92</v>
      </c>
      <c r="B92" s="63"/>
      <c r="C92" s="87"/>
      <c r="D92" s="87"/>
      <c r="E92" s="75" t="s">
        <v>245</v>
      </c>
      <c r="F92" s="167"/>
      <c r="G92" s="167"/>
      <c r="H92" s="252">
        <f>SUM(H86:H91)</f>
        <v>0</v>
      </c>
      <c r="I92" s="71"/>
      <c r="J92" s="71"/>
      <c r="K92" s="71"/>
      <c r="L92" s="12"/>
    </row>
    <row r="93" spans="1:12" ht="15" customHeight="1" x14ac:dyDescent="0.3">
      <c r="A93" s="72">
        <v>93</v>
      </c>
      <c r="B93" s="63"/>
      <c r="C93" s="87"/>
      <c r="D93" s="87"/>
      <c r="E93" s="75"/>
      <c r="F93" s="167"/>
      <c r="G93" s="167"/>
      <c r="H93" s="440"/>
      <c r="I93" s="71"/>
      <c r="J93" s="71"/>
      <c r="K93" s="71"/>
      <c r="L93" s="12"/>
    </row>
    <row r="94" spans="1:12" ht="15" customHeight="1" x14ac:dyDescent="0.3">
      <c r="A94" s="72"/>
      <c r="B94" s="63"/>
      <c r="C94" s="87"/>
      <c r="D94" s="87"/>
      <c r="E94" s="75"/>
      <c r="F94" s="167"/>
      <c r="G94" s="167"/>
      <c r="H94" s="440"/>
      <c r="I94" s="71"/>
      <c r="J94" s="71"/>
      <c r="K94" s="71"/>
      <c r="L94" s="12"/>
    </row>
  </sheetData>
  <sheetProtection formatRows="0" insertRows="0"/>
  <mergeCells count="5">
    <mergeCell ref="I2:K2"/>
    <mergeCell ref="I3:K3"/>
    <mergeCell ref="I4:K4"/>
    <mergeCell ref="A6:K6"/>
    <mergeCell ref="F40:J40"/>
  </mergeCells>
  <dataValidations count="1">
    <dataValidation allowBlank="1" showInputMessage="1" showErrorMessage="1" prompt="Please enter Network / Sub-Network Name" sqref="I4:K4" xr:uid="{00000000-0002-0000-1500-000000000000}"/>
  </dataValidations>
  <pageMargins left="0.70866141732283472" right="0.70866141732283472" top="0.74803149606299213" bottom="0.74803149606299213" header="0.31496062992125989" footer="0.31496062992125989"/>
  <pageSetup paperSize="9" scale="56" fitToHeight="2" orientation="portrait" cellComments="asDisplayed" r:id="rId1"/>
  <rowBreaks count="2" manualBreakCount="2">
    <brk id="40" max="11" man="1"/>
    <brk id="94"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C8601-710F-4875-93E2-BA2ADA8994D7}">
  <sheetPr codeName="Sheet15">
    <tabColor theme="7" tint="-0.499984740745262"/>
  </sheetPr>
  <dimension ref="A1:N32"/>
  <sheetViews>
    <sheetView showGridLines="0" view="pageBreakPreview" zoomScaleNormal="55" zoomScaleSheetLayoutView="100" workbookViewId="0">
      <selection activeCell="G29" sqref="G29"/>
    </sheetView>
  </sheetViews>
  <sheetFormatPr defaultColWidth="9" defaultRowHeight="13.8" x14ac:dyDescent="0.3"/>
  <cols>
    <col min="1" max="1" width="4.88671875" customWidth="1"/>
    <col min="2" max="2" width="3.33203125" customWidth="1"/>
    <col min="3" max="3" width="6" customWidth="1"/>
    <col min="4" max="4" width="2.33203125" customWidth="1"/>
    <col min="5" max="5" width="8.44140625" bestFit="1" customWidth="1"/>
    <col min="6" max="6" width="70.6640625" customWidth="1"/>
    <col min="7" max="11" width="23.33203125" customWidth="1"/>
    <col min="12" max="12" width="19" customWidth="1"/>
    <col min="13" max="13" width="9" customWidth="1"/>
  </cols>
  <sheetData>
    <row r="1" spans="1:14" ht="15" customHeight="1" x14ac:dyDescent="0.3">
      <c r="A1" s="315"/>
      <c r="B1" s="312"/>
      <c r="C1" s="312"/>
      <c r="D1" s="312"/>
      <c r="E1" s="312"/>
      <c r="F1" s="312"/>
      <c r="G1" s="312"/>
      <c r="H1" s="259"/>
      <c r="I1" s="312"/>
      <c r="J1" s="312"/>
      <c r="K1" s="312"/>
      <c r="L1" s="312"/>
      <c r="M1" s="312"/>
    </row>
    <row r="2" spans="1:14" ht="18" customHeight="1" x14ac:dyDescent="0.35">
      <c r="A2" s="46"/>
      <c r="B2" s="259"/>
      <c r="C2" s="259"/>
      <c r="D2" s="259"/>
      <c r="E2" s="259"/>
      <c r="F2" s="259"/>
      <c r="G2" s="259"/>
      <c r="H2" s="259"/>
      <c r="I2" s="259"/>
      <c r="J2" s="60" t="s">
        <v>5</v>
      </c>
      <c r="K2" s="718" t="str">
        <f>IF(NOT(ISBLANK(CoverSheet!$C$8)),CoverSheet!$C$8,"")</f>
        <v/>
      </c>
      <c r="L2" s="718"/>
      <c r="M2" s="59"/>
    </row>
    <row r="3" spans="1:14" ht="18" customHeight="1" x14ac:dyDescent="0.3">
      <c r="A3" s="46"/>
      <c r="B3" s="259"/>
      <c r="C3" s="259"/>
      <c r="D3" s="259"/>
      <c r="E3" s="259"/>
      <c r="F3" s="259"/>
      <c r="G3" s="259"/>
      <c r="H3" s="259"/>
      <c r="I3" s="259"/>
      <c r="J3" s="60" t="s">
        <v>72</v>
      </c>
      <c r="K3" s="630" t="str">
        <f>IF(ISNUMBER(CoverSheet!$C$12),CoverSheet!$C$12,"")</f>
        <v/>
      </c>
      <c r="L3" s="630"/>
      <c r="M3" s="59"/>
    </row>
    <row r="4" spans="1:14" ht="18" customHeight="1" x14ac:dyDescent="0.4">
      <c r="A4" s="79"/>
      <c r="B4" s="80"/>
      <c r="C4" s="259"/>
      <c r="D4" s="259"/>
      <c r="E4" s="259"/>
      <c r="F4" s="259"/>
      <c r="G4" s="259"/>
      <c r="H4" s="259"/>
      <c r="I4" s="259"/>
      <c r="J4" s="60" t="s">
        <v>729</v>
      </c>
      <c r="K4" s="678"/>
      <c r="L4" s="680"/>
      <c r="M4" s="59"/>
    </row>
    <row r="5" spans="1:14" ht="21" x14ac:dyDescent="0.4">
      <c r="A5" s="144" t="s">
        <v>916</v>
      </c>
      <c r="B5" s="80"/>
      <c r="C5" s="259"/>
      <c r="D5" s="259"/>
      <c r="E5" s="259"/>
      <c r="F5" s="259"/>
      <c r="G5" s="259"/>
      <c r="H5" s="259"/>
      <c r="I5" s="259"/>
      <c r="J5" s="259"/>
      <c r="K5" s="259"/>
      <c r="L5" s="59"/>
      <c r="M5" s="59"/>
    </row>
    <row r="6" spans="1:14" ht="48" customHeight="1" x14ac:dyDescent="0.3">
      <c r="A6" s="627" t="s">
        <v>917</v>
      </c>
      <c r="B6" s="631"/>
      <c r="C6" s="631"/>
      <c r="D6" s="631"/>
      <c r="E6" s="631"/>
      <c r="F6" s="631"/>
      <c r="G6" s="631"/>
      <c r="H6" s="631"/>
      <c r="I6" s="631"/>
      <c r="J6" s="631"/>
      <c r="K6" s="631"/>
      <c r="L6" s="259"/>
      <c r="M6" s="61"/>
    </row>
    <row r="7" spans="1:14" ht="15" customHeight="1" x14ac:dyDescent="0.3">
      <c r="A7" s="55" t="s">
        <v>75</v>
      </c>
      <c r="B7" s="201"/>
      <c r="C7" s="54"/>
      <c r="D7" s="259"/>
      <c r="E7" s="259"/>
      <c r="F7" s="259"/>
      <c r="G7" s="259"/>
      <c r="H7" s="259"/>
      <c r="I7" s="259"/>
      <c r="J7" s="259"/>
      <c r="K7" s="259"/>
      <c r="L7" s="259"/>
      <c r="M7" s="259"/>
    </row>
    <row r="8" spans="1:14" ht="15" customHeight="1" x14ac:dyDescent="0.35">
      <c r="A8" s="72">
        <v>8</v>
      </c>
      <c r="B8" s="63"/>
      <c r="C8" s="65" t="s">
        <v>992</v>
      </c>
      <c r="D8" s="87"/>
      <c r="E8" s="75"/>
      <c r="F8" s="167"/>
      <c r="G8" s="167"/>
      <c r="H8" s="167"/>
      <c r="I8" s="167"/>
      <c r="J8" s="167"/>
      <c r="K8" s="167"/>
      <c r="L8" s="440"/>
      <c r="M8" s="71"/>
    </row>
    <row r="9" spans="1:14" ht="15" customHeight="1" x14ac:dyDescent="0.35">
      <c r="A9" s="72">
        <v>9</v>
      </c>
      <c r="B9" s="63"/>
      <c r="C9" s="65"/>
      <c r="D9" s="87"/>
      <c r="E9" s="75"/>
      <c r="F9" s="167"/>
      <c r="G9" s="167"/>
      <c r="H9" s="167"/>
      <c r="I9" s="167"/>
      <c r="J9" s="167"/>
      <c r="K9" s="167"/>
      <c r="L9" s="440"/>
      <c r="M9" s="71"/>
    </row>
    <row r="10" spans="1:14" ht="14.7" customHeight="1" x14ac:dyDescent="0.35">
      <c r="A10" s="72">
        <v>10</v>
      </c>
      <c r="B10" s="63"/>
      <c r="C10" s="65"/>
      <c r="D10" s="87"/>
      <c r="E10" s="65" t="s">
        <v>936</v>
      </c>
      <c r="F10" s="167"/>
      <c r="G10" s="167"/>
      <c r="H10" s="167"/>
      <c r="I10" s="167"/>
      <c r="J10" s="167"/>
      <c r="K10" s="167"/>
      <c r="L10" s="440"/>
      <c r="M10" s="71"/>
    </row>
    <row r="11" spans="1:14" ht="27.6" x14ac:dyDescent="0.3">
      <c r="A11" s="72">
        <v>11</v>
      </c>
      <c r="B11" s="63"/>
      <c r="C11" s="87"/>
      <c r="D11" s="87"/>
      <c r="E11" s="89" t="s">
        <v>969</v>
      </c>
      <c r="F11" s="89" t="s">
        <v>995</v>
      </c>
      <c r="G11" s="89" t="s">
        <v>970</v>
      </c>
      <c r="H11" s="89" t="s">
        <v>986</v>
      </c>
      <c r="I11" s="89" t="s">
        <v>987</v>
      </c>
      <c r="J11" s="89" t="s">
        <v>971</v>
      </c>
      <c r="K11" s="89" t="s">
        <v>972</v>
      </c>
      <c r="L11" s="89" t="s">
        <v>973</v>
      </c>
      <c r="M11" s="71"/>
    </row>
    <row r="12" spans="1:14" ht="15" customHeight="1" x14ac:dyDescent="0.3">
      <c r="A12" s="72">
        <v>12</v>
      </c>
      <c r="B12" s="63"/>
      <c r="C12" s="87"/>
      <c r="D12" s="414"/>
      <c r="E12" s="541">
        <v>1</v>
      </c>
      <c r="F12" s="587"/>
      <c r="G12" s="587"/>
      <c r="H12" s="587"/>
      <c r="I12" s="587"/>
      <c r="J12" s="587"/>
      <c r="K12" s="587"/>
      <c r="L12" s="588"/>
      <c r="M12" s="71"/>
      <c r="N12" s="436"/>
    </row>
    <row r="13" spans="1:14" ht="15" customHeight="1" x14ac:dyDescent="0.3">
      <c r="A13" s="72">
        <v>13</v>
      </c>
      <c r="B13" s="63"/>
      <c r="C13" s="87"/>
      <c r="D13" s="414"/>
      <c r="E13" s="541">
        <v>2</v>
      </c>
      <c r="F13" s="587"/>
      <c r="G13" s="587"/>
      <c r="H13" s="587"/>
      <c r="I13" s="587"/>
      <c r="J13" s="587"/>
      <c r="K13" s="587"/>
      <c r="L13" s="588"/>
      <c r="M13" s="71"/>
      <c r="N13" s="436"/>
    </row>
    <row r="14" spans="1:14" ht="15" customHeight="1" x14ac:dyDescent="0.3">
      <c r="A14" s="72">
        <v>14</v>
      </c>
      <c r="B14" s="63"/>
      <c r="C14" s="87"/>
      <c r="D14" s="414"/>
      <c r="E14" s="541">
        <v>3</v>
      </c>
      <c r="F14" s="587"/>
      <c r="G14" s="587"/>
      <c r="H14" s="587"/>
      <c r="I14" s="587"/>
      <c r="J14" s="587"/>
      <c r="K14" s="587"/>
      <c r="L14" s="588"/>
      <c r="M14" s="71"/>
      <c r="N14" s="436"/>
    </row>
    <row r="15" spans="1:14" ht="15" customHeight="1" x14ac:dyDescent="0.3">
      <c r="A15" s="72">
        <v>15</v>
      </c>
      <c r="B15" s="63"/>
      <c r="C15" s="87"/>
      <c r="D15" s="414"/>
      <c r="E15" s="541">
        <v>4</v>
      </c>
      <c r="F15" s="587"/>
      <c r="G15" s="587"/>
      <c r="H15" s="587"/>
      <c r="I15" s="587"/>
      <c r="J15" s="587"/>
      <c r="K15" s="587"/>
      <c r="L15" s="588"/>
      <c r="M15" s="71"/>
      <c r="N15" s="436"/>
    </row>
    <row r="16" spans="1:14" ht="15" customHeight="1" x14ac:dyDescent="0.3">
      <c r="A16" s="72">
        <v>16</v>
      </c>
      <c r="B16" s="63"/>
      <c r="C16" s="87"/>
      <c r="D16" s="111" t="s">
        <v>974</v>
      </c>
      <c r="E16" s="75"/>
      <c r="F16" s="92"/>
      <c r="G16" s="87"/>
      <c r="H16" s="87"/>
      <c r="I16" s="87"/>
      <c r="J16" s="87"/>
      <c r="K16" s="87"/>
      <c r="L16" s="87"/>
      <c r="M16" s="71"/>
      <c r="N16" s="436"/>
    </row>
    <row r="17" spans="1:14" ht="15" customHeight="1" x14ac:dyDescent="0.3">
      <c r="A17" s="72">
        <v>17</v>
      </c>
      <c r="B17" s="63"/>
      <c r="C17" s="87"/>
      <c r="D17" s="111"/>
      <c r="E17" s="75"/>
      <c r="F17" s="92"/>
      <c r="G17" s="87"/>
      <c r="H17" s="87"/>
      <c r="I17" s="87"/>
      <c r="J17" s="87"/>
      <c r="K17" s="87"/>
      <c r="L17" s="87"/>
      <c r="M17" s="71"/>
      <c r="N17" s="436"/>
    </row>
    <row r="18" spans="1:14" ht="14.7" customHeight="1" x14ac:dyDescent="0.35">
      <c r="A18" s="72">
        <v>18</v>
      </c>
      <c r="B18" s="63"/>
      <c r="C18" s="65"/>
      <c r="D18" s="87"/>
      <c r="E18" s="65" t="s">
        <v>935</v>
      </c>
      <c r="F18" s="167"/>
      <c r="G18" s="167"/>
      <c r="H18" s="167"/>
      <c r="I18" s="167"/>
      <c r="J18" s="167"/>
      <c r="K18" s="167"/>
      <c r="L18" s="440"/>
      <c r="M18" s="71"/>
    </row>
    <row r="19" spans="1:14" ht="27.6" x14ac:dyDescent="0.3">
      <c r="A19" s="72">
        <v>19</v>
      </c>
      <c r="B19" s="63"/>
      <c r="C19" s="87"/>
      <c r="D19" s="87"/>
      <c r="E19" s="89" t="s">
        <v>969</v>
      </c>
      <c r="F19" s="89" t="s">
        <v>995</v>
      </c>
      <c r="G19" s="89" t="s">
        <v>975</v>
      </c>
      <c r="H19" s="89" t="s">
        <v>986</v>
      </c>
      <c r="I19" s="89" t="s">
        <v>987</v>
      </c>
      <c r="J19" s="89" t="s">
        <v>971</v>
      </c>
      <c r="K19" s="89" t="s">
        <v>972</v>
      </c>
      <c r="L19" s="89" t="s">
        <v>973</v>
      </c>
      <c r="M19" s="71"/>
    </row>
    <row r="20" spans="1:14" ht="15" customHeight="1" x14ac:dyDescent="0.3">
      <c r="A20" s="72">
        <v>20</v>
      </c>
      <c r="B20" s="63"/>
      <c r="C20" s="87"/>
      <c r="D20" s="414"/>
      <c r="E20" s="541">
        <v>1</v>
      </c>
      <c r="F20" s="587"/>
      <c r="G20" s="587"/>
      <c r="H20" s="587"/>
      <c r="I20" s="587"/>
      <c r="J20" s="587"/>
      <c r="K20" s="587"/>
      <c r="L20" s="588"/>
      <c r="M20" s="71"/>
      <c r="N20" s="436"/>
    </row>
    <row r="21" spans="1:14" ht="15" customHeight="1" x14ac:dyDescent="0.3">
      <c r="A21" s="72">
        <v>21</v>
      </c>
      <c r="B21" s="63"/>
      <c r="C21" s="87"/>
      <c r="D21" s="414"/>
      <c r="E21" s="541">
        <v>2</v>
      </c>
      <c r="F21" s="587"/>
      <c r="G21" s="587"/>
      <c r="H21" s="587"/>
      <c r="I21" s="587"/>
      <c r="J21" s="587"/>
      <c r="K21" s="587"/>
      <c r="L21" s="588"/>
      <c r="M21" s="71"/>
      <c r="N21" s="436"/>
    </row>
    <row r="22" spans="1:14" ht="15" customHeight="1" x14ac:dyDescent="0.3">
      <c r="A22" s="72">
        <v>22</v>
      </c>
      <c r="B22" s="63"/>
      <c r="C22" s="87"/>
      <c r="D22" s="414"/>
      <c r="E22" s="541">
        <v>3</v>
      </c>
      <c r="F22" s="587"/>
      <c r="G22" s="587"/>
      <c r="H22" s="587"/>
      <c r="I22" s="587"/>
      <c r="J22" s="587"/>
      <c r="K22" s="587"/>
      <c r="L22" s="588"/>
      <c r="M22" s="71"/>
      <c r="N22" s="436"/>
    </row>
    <row r="23" spans="1:14" ht="15" customHeight="1" x14ac:dyDescent="0.3">
      <c r="A23" s="72">
        <v>23</v>
      </c>
      <c r="B23" s="63"/>
      <c r="C23" s="87"/>
      <c r="D23" s="414"/>
      <c r="E23" s="541">
        <v>4</v>
      </c>
      <c r="F23" s="587"/>
      <c r="G23" s="587"/>
      <c r="H23" s="587"/>
      <c r="I23" s="587"/>
      <c r="J23" s="587"/>
      <c r="K23" s="587"/>
      <c r="L23" s="588"/>
      <c r="M23" s="71"/>
      <c r="N23" s="436"/>
    </row>
    <row r="24" spans="1:14" ht="15" customHeight="1" x14ac:dyDescent="0.3">
      <c r="A24" s="72">
        <v>24</v>
      </c>
      <c r="B24" s="63"/>
      <c r="C24" s="87"/>
      <c r="D24" s="111" t="s">
        <v>974</v>
      </c>
      <c r="E24" s="75"/>
      <c r="F24" s="92"/>
      <c r="G24" s="87"/>
      <c r="H24" s="87"/>
      <c r="I24" s="87"/>
      <c r="J24" s="87"/>
      <c r="K24" s="87"/>
      <c r="L24" s="87"/>
      <c r="M24" s="71"/>
      <c r="N24" s="436"/>
    </row>
    <row r="25" spans="1:14" ht="15" customHeight="1" x14ac:dyDescent="0.3">
      <c r="A25" s="72">
        <v>25</v>
      </c>
      <c r="B25" s="63"/>
      <c r="C25" s="87"/>
      <c r="D25" s="111"/>
      <c r="E25" s="75"/>
      <c r="F25" s="92"/>
      <c r="G25" s="87"/>
      <c r="H25" s="87"/>
      <c r="I25" s="87"/>
      <c r="J25" s="87"/>
      <c r="K25" s="87"/>
      <c r="L25" s="87"/>
      <c r="M25" s="71"/>
      <c r="N25" s="436"/>
    </row>
    <row r="26" spans="1:14" ht="14.7" customHeight="1" x14ac:dyDescent="0.35">
      <c r="A26" s="72">
        <v>26</v>
      </c>
      <c r="B26" s="63"/>
      <c r="C26" s="65"/>
      <c r="D26" s="87"/>
      <c r="E26" s="65" t="s">
        <v>976</v>
      </c>
      <c r="F26" s="167"/>
      <c r="G26" s="167"/>
      <c r="H26" s="167"/>
      <c r="I26" s="167"/>
      <c r="J26" s="167"/>
      <c r="K26" s="167"/>
      <c r="L26" s="440"/>
      <c r="M26" s="71"/>
    </row>
    <row r="27" spans="1:14" ht="27.6" x14ac:dyDescent="0.3">
      <c r="A27" s="72">
        <v>27</v>
      </c>
      <c r="B27" s="63"/>
      <c r="C27" s="87"/>
      <c r="D27" s="87"/>
      <c r="E27" s="89" t="s">
        <v>969</v>
      </c>
      <c r="F27" s="89" t="s">
        <v>995</v>
      </c>
      <c r="G27" s="89" t="s">
        <v>977</v>
      </c>
      <c r="H27" s="89" t="s">
        <v>986</v>
      </c>
      <c r="I27" s="89" t="s">
        <v>987</v>
      </c>
      <c r="J27" s="89" t="s">
        <v>971</v>
      </c>
      <c r="K27" s="89" t="s">
        <v>972</v>
      </c>
      <c r="L27" s="89" t="s">
        <v>973</v>
      </c>
      <c r="M27" s="71"/>
    </row>
    <row r="28" spans="1:14" ht="15" customHeight="1" x14ac:dyDescent="0.3">
      <c r="A28" s="72">
        <v>28</v>
      </c>
      <c r="B28" s="63"/>
      <c r="C28" s="87"/>
      <c r="D28" s="414"/>
      <c r="E28" s="541">
        <v>1</v>
      </c>
      <c r="F28" s="587"/>
      <c r="G28" s="587"/>
      <c r="H28" s="587"/>
      <c r="I28" s="587"/>
      <c r="J28" s="587"/>
      <c r="K28" s="587"/>
      <c r="L28" s="588"/>
      <c r="M28" s="71"/>
      <c r="N28" s="436"/>
    </row>
    <row r="29" spans="1:14" ht="15" customHeight="1" x14ac:dyDescent="0.3">
      <c r="A29" s="72">
        <v>29</v>
      </c>
      <c r="B29" s="63"/>
      <c r="C29" s="87"/>
      <c r="D29" s="414"/>
      <c r="E29" s="541">
        <v>2</v>
      </c>
      <c r="F29" s="587"/>
      <c r="G29" s="587"/>
      <c r="H29" s="587"/>
      <c r="I29" s="587"/>
      <c r="J29" s="587"/>
      <c r="K29" s="587"/>
      <c r="L29" s="588"/>
      <c r="M29" s="71"/>
      <c r="N29" s="436"/>
    </row>
    <row r="30" spans="1:14" ht="15" customHeight="1" x14ac:dyDescent="0.3">
      <c r="A30" s="72">
        <v>30</v>
      </c>
      <c r="B30" s="63"/>
      <c r="C30" s="87"/>
      <c r="D30" s="414"/>
      <c r="E30" s="541">
        <v>3</v>
      </c>
      <c r="F30" s="587"/>
      <c r="G30" s="587"/>
      <c r="H30" s="587"/>
      <c r="I30" s="587"/>
      <c r="J30" s="587"/>
      <c r="K30" s="587"/>
      <c r="L30" s="588"/>
      <c r="M30" s="71"/>
      <c r="N30" s="436"/>
    </row>
    <row r="31" spans="1:14" ht="15" customHeight="1" x14ac:dyDescent="0.3">
      <c r="A31" s="72">
        <v>31</v>
      </c>
      <c r="B31" s="63"/>
      <c r="C31" s="87"/>
      <c r="D31" s="414"/>
      <c r="E31" s="541">
        <v>4</v>
      </c>
      <c r="F31" s="587"/>
      <c r="G31" s="587"/>
      <c r="H31" s="587"/>
      <c r="I31" s="587"/>
      <c r="J31" s="587"/>
      <c r="K31" s="587"/>
      <c r="L31" s="588"/>
      <c r="M31" s="71"/>
      <c r="N31" s="436"/>
    </row>
    <row r="32" spans="1:14" ht="15" customHeight="1" x14ac:dyDescent="0.3">
      <c r="A32" s="72">
        <v>32</v>
      </c>
      <c r="B32" s="63"/>
      <c r="C32" s="87"/>
      <c r="D32" s="111" t="s">
        <v>974</v>
      </c>
      <c r="E32" s="75"/>
      <c r="F32" s="92"/>
      <c r="G32" s="167"/>
      <c r="H32" s="167"/>
      <c r="I32" s="167"/>
      <c r="J32" s="167"/>
      <c r="K32" s="167"/>
      <c r="L32" s="71"/>
      <c r="M32" s="71"/>
    </row>
  </sheetData>
  <sheetProtection formatRows="0" insertRows="0"/>
  <mergeCells count="4">
    <mergeCell ref="K2:L2"/>
    <mergeCell ref="K3:L3"/>
    <mergeCell ref="K4:L4"/>
    <mergeCell ref="A6:K6"/>
  </mergeCells>
  <dataValidations count="1">
    <dataValidation allowBlank="1" showInputMessage="1" showErrorMessage="1" prompt="Please enter Network / Sub-Network Name" sqref="K4" xr:uid="{289BF9AA-0759-4965-A94D-E832A234D2AB}"/>
  </dataValidations>
  <pageMargins left="0.70866141732283472" right="0.70866141732283472" top="0.74803149606299213" bottom="0.74803149606299213" header="0.31496062992125989" footer="0.31496062992125989"/>
  <pageSetup paperSize="9" scale="38" fitToHeight="2" orientation="portrait" cellComments="asDisplayed" r:id="rId1"/>
  <rowBreaks count="1" manualBreakCount="1">
    <brk id="32" max="10" man="1"/>
  </rowBreaks>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AF351-18A5-4E1E-A327-50537C7648BC}">
  <sheetPr codeName="Sheet2">
    <tabColor indexed="10"/>
  </sheetPr>
  <dimension ref="A1:C40"/>
  <sheetViews>
    <sheetView showGridLines="0" view="pageBreakPreview" zoomScaleNormal="100" zoomScaleSheetLayoutView="100" workbookViewId="0"/>
  </sheetViews>
  <sheetFormatPr defaultColWidth="9" defaultRowHeight="15" x14ac:dyDescent="0.25"/>
  <cols>
    <col min="1" max="1" width="9" style="1"/>
    <col min="2" max="2" width="96.88671875" style="1" customWidth="1"/>
    <col min="3" max="3" width="9" style="1" customWidth="1"/>
    <col min="4" max="4" width="8" style="1" customWidth="1"/>
    <col min="5" max="16384" width="9" style="1"/>
  </cols>
  <sheetData>
    <row r="1" spans="1:3" ht="15.6" x14ac:dyDescent="0.3">
      <c r="A1" s="419"/>
      <c r="B1" s="420"/>
      <c r="C1" s="421"/>
    </row>
    <row r="2" spans="1:3" ht="15.6" x14ac:dyDescent="0.3">
      <c r="A2" s="422"/>
      <c r="B2" s="423" t="s">
        <v>51</v>
      </c>
      <c r="C2" s="424"/>
    </row>
    <row r="3" spans="1:3" ht="27.6" x14ac:dyDescent="0.3">
      <c r="A3" s="425"/>
      <c r="B3" s="545" t="s">
        <v>1105</v>
      </c>
      <c r="C3" s="424"/>
    </row>
    <row r="4" spans="1:3" ht="27.6" x14ac:dyDescent="0.3">
      <c r="A4" s="425"/>
      <c r="B4" s="545" t="s">
        <v>1108</v>
      </c>
      <c r="C4" s="424"/>
    </row>
    <row r="5" spans="1:3" ht="15.6" x14ac:dyDescent="0.3">
      <c r="A5" s="425"/>
      <c r="C5" s="424"/>
    </row>
    <row r="6" spans="1:3" ht="15.6" x14ac:dyDescent="0.3">
      <c r="A6" s="425"/>
      <c r="B6" s="426" t="s">
        <v>52</v>
      </c>
      <c r="C6" s="424"/>
    </row>
    <row r="7" spans="1:3" ht="41.4" x14ac:dyDescent="0.3">
      <c r="A7" s="425"/>
      <c r="B7" s="304" t="s">
        <v>53</v>
      </c>
      <c r="C7" s="424"/>
    </row>
    <row r="8" spans="1:3" ht="68.25" customHeight="1" x14ac:dyDescent="0.3">
      <c r="A8" s="425"/>
      <c r="B8" s="304" t="s">
        <v>54</v>
      </c>
      <c r="C8" s="424"/>
    </row>
    <row r="9" spans="1:3" ht="15" customHeight="1" x14ac:dyDescent="0.3">
      <c r="A9" s="425"/>
      <c r="B9" s="304"/>
      <c r="C9" s="424"/>
    </row>
    <row r="10" spans="1:3" ht="15" customHeight="1" x14ac:dyDescent="0.3">
      <c r="A10" s="425"/>
      <c r="B10" s="426" t="s">
        <v>55</v>
      </c>
      <c r="C10" s="424"/>
    </row>
    <row r="11" spans="1:3" ht="41.4" x14ac:dyDescent="0.3">
      <c r="A11" s="425"/>
      <c r="B11" s="304" t="s">
        <v>56</v>
      </c>
      <c r="C11" s="424"/>
    </row>
    <row r="12" spans="1:3" ht="27.6" x14ac:dyDescent="0.3">
      <c r="A12" s="425"/>
      <c r="B12" s="304" t="s">
        <v>57</v>
      </c>
      <c r="C12" s="424"/>
    </row>
    <row r="13" spans="1:3" ht="15" customHeight="1" x14ac:dyDescent="0.3">
      <c r="A13" s="425"/>
      <c r="B13" s="304"/>
      <c r="C13" s="424"/>
    </row>
    <row r="14" spans="1:3" ht="15" customHeight="1" x14ac:dyDescent="0.3">
      <c r="A14" s="425"/>
      <c r="B14" s="426" t="s">
        <v>58</v>
      </c>
      <c r="C14" s="424"/>
    </row>
    <row r="15" spans="1:3" ht="69" x14ac:dyDescent="0.3">
      <c r="A15" s="425"/>
      <c r="B15" s="304" t="s">
        <v>59</v>
      </c>
      <c r="C15" s="424"/>
    </row>
    <row r="16" spans="1:3" ht="15" customHeight="1" x14ac:dyDescent="0.3">
      <c r="A16" s="425"/>
      <c r="B16" s="304"/>
      <c r="C16" s="424"/>
    </row>
    <row r="17" spans="1:3" ht="15" customHeight="1" x14ac:dyDescent="0.3">
      <c r="A17" s="425"/>
      <c r="B17" s="426" t="s">
        <v>60</v>
      </c>
      <c r="C17" s="424"/>
    </row>
    <row r="18" spans="1:3" ht="138" x14ac:dyDescent="0.3">
      <c r="A18" s="425"/>
      <c r="B18" s="304" t="s">
        <v>61</v>
      </c>
      <c r="C18" s="424"/>
    </row>
    <row r="19" spans="1:3" ht="15.6" x14ac:dyDescent="0.3">
      <c r="A19" s="425"/>
      <c r="B19" s="304"/>
      <c r="C19" s="424"/>
    </row>
    <row r="20" spans="1:3" ht="15" customHeight="1" x14ac:dyDescent="0.3">
      <c r="A20" s="425"/>
      <c r="B20" s="426" t="s">
        <v>62</v>
      </c>
      <c r="C20" s="424"/>
    </row>
    <row r="21" spans="1:3" ht="41.4" x14ac:dyDescent="0.3">
      <c r="A21" s="425"/>
      <c r="B21" s="304" t="s">
        <v>63</v>
      </c>
      <c r="C21" s="424"/>
    </row>
    <row r="22" spans="1:3" ht="27.6" x14ac:dyDescent="0.3">
      <c r="A22" s="425"/>
      <c r="B22" s="304" t="s">
        <v>64</v>
      </c>
      <c r="C22" s="424"/>
    </row>
    <row r="23" spans="1:3" ht="69" x14ac:dyDescent="0.3">
      <c r="A23" s="425"/>
      <c r="B23" s="304" t="s">
        <v>65</v>
      </c>
      <c r="C23" s="424"/>
    </row>
    <row r="24" spans="1:3" ht="69" x14ac:dyDescent="0.3">
      <c r="A24" s="425"/>
      <c r="B24" s="304" t="s">
        <v>988</v>
      </c>
      <c r="C24" s="424"/>
    </row>
    <row r="25" spans="1:3" ht="15" customHeight="1" x14ac:dyDescent="0.3">
      <c r="A25" s="425"/>
      <c r="B25" s="304"/>
      <c r="C25" s="424"/>
    </row>
    <row r="26" spans="1:3" ht="15" customHeight="1" x14ac:dyDescent="0.3">
      <c r="A26" s="425"/>
      <c r="B26" s="426" t="s">
        <v>66</v>
      </c>
      <c r="C26" s="424"/>
    </row>
    <row r="27" spans="1:3" ht="41.4" x14ac:dyDescent="0.3">
      <c r="A27" s="425"/>
      <c r="B27" s="304" t="s">
        <v>1109</v>
      </c>
      <c r="C27" s="424"/>
    </row>
    <row r="28" spans="1:3" ht="15.6" x14ac:dyDescent="0.3">
      <c r="A28" s="425"/>
      <c r="B28" s="304"/>
      <c r="C28" s="424"/>
    </row>
    <row r="29" spans="1:3" ht="15.6" x14ac:dyDescent="0.3">
      <c r="A29" s="425"/>
      <c r="B29" s="426" t="s">
        <v>67</v>
      </c>
      <c r="C29" s="424"/>
    </row>
    <row r="30" spans="1:3" ht="41.4" x14ac:dyDescent="0.3">
      <c r="A30" s="425"/>
      <c r="B30" s="304" t="s">
        <v>68</v>
      </c>
      <c r="C30" s="424"/>
    </row>
    <row r="31" spans="1:3" ht="15.6" x14ac:dyDescent="0.3">
      <c r="A31" s="425"/>
      <c r="B31" s="304"/>
      <c r="C31" s="424"/>
    </row>
    <row r="32" spans="1:3" ht="15.6" x14ac:dyDescent="0.3">
      <c r="A32" s="425"/>
      <c r="B32" s="426" t="s">
        <v>69</v>
      </c>
      <c r="C32" s="424"/>
    </row>
    <row r="33" spans="1:3" ht="27.6" x14ac:dyDescent="0.3">
      <c r="A33" s="425"/>
      <c r="B33" s="304" t="s">
        <v>70</v>
      </c>
      <c r="C33" s="424"/>
    </row>
    <row r="34" spans="1:3" ht="132" customHeight="1" x14ac:dyDescent="0.3">
      <c r="A34" s="425"/>
      <c r="B34" s="304" t="s">
        <v>71</v>
      </c>
      <c r="C34" s="424"/>
    </row>
    <row r="35" spans="1:3" s="284" customFormat="1" ht="18.75" customHeight="1" x14ac:dyDescent="0.3">
      <c r="A35" s="576"/>
      <c r="B35" s="577" t="s">
        <v>1014</v>
      </c>
      <c r="C35" s="578"/>
    </row>
    <row r="36" spans="1:3" s="284" customFormat="1" ht="13.8" x14ac:dyDescent="0.3">
      <c r="A36" s="576"/>
      <c r="B36" s="579" t="s">
        <v>1015</v>
      </c>
      <c r="C36" s="578"/>
    </row>
    <row r="37" spans="1:3" s="284" customFormat="1" ht="13.8" x14ac:dyDescent="0.3">
      <c r="B37" s="580" t="s">
        <v>1016</v>
      </c>
    </row>
    <row r="38" spans="1:3" s="284" customFormat="1" ht="13.8" x14ac:dyDescent="0.3">
      <c r="B38" s="581" t="s">
        <v>1017</v>
      </c>
    </row>
    <row r="39" spans="1:3" s="284" customFormat="1" ht="27.6" x14ac:dyDescent="0.3">
      <c r="B39" s="583" t="s">
        <v>1018</v>
      </c>
    </row>
    <row r="40" spans="1:3" ht="15.6" x14ac:dyDescent="0.3">
      <c r="A40" s="425"/>
      <c r="B40" s="304"/>
      <c r="C40" s="424"/>
    </row>
  </sheetData>
  <sheetProtection formatRows="0" insertRows="0"/>
  <pageMargins left="0.70866141732283472" right="0.70866141732283472" top="0.74803149606299213" bottom="0.74803149606299213" header="0.31496062992125984" footer="0.31496062992125984"/>
  <pageSetup paperSize="9" scale="84" fitToHeight="2" orientation="portrait" r:id="rId1"/>
  <rowBreaks count="1" manualBreakCount="1">
    <brk id="24"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59999389629810485"/>
    <pageSetUpPr fitToPage="1"/>
  </sheetPr>
  <dimension ref="A1:N43"/>
  <sheetViews>
    <sheetView showGridLines="0" view="pageBreakPreview" zoomScaleNormal="100" zoomScaleSheetLayoutView="100" workbookViewId="0">
      <selection activeCell="I1" sqref="I1"/>
    </sheetView>
  </sheetViews>
  <sheetFormatPr defaultRowHeight="13.8" x14ac:dyDescent="0.3"/>
  <cols>
    <col min="1" max="5" width="3.6640625" customWidth="1"/>
    <col min="6" max="6" width="45.6640625" customWidth="1"/>
    <col min="7" max="7" width="5.33203125" customWidth="1"/>
    <col min="8" max="11" width="15.88671875" customWidth="1"/>
    <col min="12" max="12" width="19" customWidth="1"/>
    <col min="13" max="13" width="2.6640625" customWidth="1"/>
    <col min="14" max="14" width="27.6640625" style="127" customWidth="1"/>
  </cols>
  <sheetData>
    <row r="1" spans="1:14" ht="15" customHeight="1" x14ac:dyDescent="0.3">
      <c r="A1" s="387"/>
      <c r="B1" s="388"/>
      <c r="C1" s="388"/>
      <c r="D1" s="388"/>
      <c r="E1" s="388"/>
      <c r="F1" s="388"/>
      <c r="G1" s="388"/>
      <c r="H1" s="388"/>
      <c r="I1" s="388"/>
      <c r="J1" s="388"/>
      <c r="K1" s="388"/>
      <c r="L1" s="388"/>
      <c r="M1" s="389"/>
    </row>
    <row r="2" spans="1:14" ht="18" customHeight="1" x14ac:dyDescent="0.35">
      <c r="A2" s="390"/>
      <c r="B2" s="391"/>
      <c r="C2" s="391"/>
      <c r="D2" s="391"/>
      <c r="E2" s="391"/>
      <c r="F2" s="391"/>
      <c r="G2" s="259"/>
      <c r="H2" s="259"/>
      <c r="I2" s="60" t="s">
        <v>5</v>
      </c>
      <c r="J2" s="629" t="str">
        <f>IF(NOT(ISBLANK(CoverSheet!$C$8)),CoverSheet!$C$8,"")</f>
        <v/>
      </c>
      <c r="K2" s="629"/>
      <c r="L2" s="629"/>
      <c r="M2" s="23"/>
    </row>
    <row r="3" spans="1:14" ht="18" customHeight="1" x14ac:dyDescent="0.3">
      <c r="A3" s="390"/>
      <c r="B3" s="391"/>
      <c r="C3" s="391"/>
      <c r="D3" s="391"/>
      <c r="E3" s="391"/>
      <c r="F3" s="391"/>
      <c r="G3" s="259"/>
      <c r="H3" s="259"/>
      <c r="I3" s="60" t="s">
        <v>72</v>
      </c>
      <c r="J3" s="630" t="str">
        <f>IF(ISNUMBER(CoverSheet!$C$12),CoverSheet!$C$12,"")</f>
        <v/>
      </c>
      <c r="K3" s="630"/>
      <c r="L3" s="630"/>
      <c r="M3" s="23"/>
    </row>
    <row r="4" spans="1:14" ht="30" customHeight="1" x14ac:dyDescent="0.4">
      <c r="A4" s="144" t="s">
        <v>73</v>
      </c>
      <c r="B4" s="391"/>
      <c r="C4" s="391"/>
      <c r="D4" s="391"/>
      <c r="E4" s="391"/>
      <c r="F4" s="391"/>
      <c r="G4" s="391"/>
      <c r="H4" s="391"/>
      <c r="I4" s="201"/>
      <c r="J4" s="391"/>
      <c r="K4" s="391"/>
      <c r="L4" s="391"/>
      <c r="M4" s="392"/>
    </row>
    <row r="5" spans="1:14" ht="54" customHeight="1" x14ac:dyDescent="0.3">
      <c r="A5" s="627" t="s">
        <v>74</v>
      </c>
      <c r="B5" s="628"/>
      <c r="C5" s="628"/>
      <c r="D5" s="628"/>
      <c r="E5" s="628"/>
      <c r="F5" s="628"/>
      <c r="G5" s="628"/>
      <c r="H5" s="628"/>
      <c r="I5" s="628"/>
      <c r="J5" s="628"/>
      <c r="K5" s="628"/>
      <c r="L5" s="628"/>
      <c r="M5" s="61"/>
    </row>
    <row r="6" spans="1:14" ht="15" customHeight="1" x14ac:dyDescent="0.3">
      <c r="A6" s="55" t="s">
        <v>75</v>
      </c>
      <c r="B6" s="201"/>
      <c r="C6" s="25"/>
      <c r="D6" s="26"/>
      <c r="E6" s="26"/>
      <c r="F6" s="26"/>
      <c r="G6" s="391"/>
      <c r="H6" s="391"/>
      <c r="I6" s="391"/>
      <c r="J6" s="391"/>
      <c r="K6" s="391"/>
      <c r="L6" s="391"/>
      <c r="M6" s="392"/>
    </row>
    <row r="7" spans="1:14" ht="30" customHeight="1" x14ac:dyDescent="0.35">
      <c r="A7" s="72">
        <v>7</v>
      </c>
      <c r="B7" s="71"/>
      <c r="C7" s="85" t="s">
        <v>76</v>
      </c>
      <c r="D7" s="71"/>
      <c r="E7" s="71"/>
      <c r="F7" s="71"/>
      <c r="G7" s="71"/>
      <c r="H7" s="71"/>
      <c r="I7" s="71"/>
      <c r="J7" s="71"/>
      <c r="K7" s="71"/>
      <c r="L7" s="71"/>
      <c r="M7" s="12"/>
    </row>
    <row r="8" spans="1:14" ht="64.5" customHeight="1" x14ac:dyDescent="0.35">
      <c r="A8" s="72">
        <v>8</v>
      </c>
      <c r="B8" s="71"/>
      <c r="C8" s="85"/>
      <c r="D8" s="71"/>
      <c r="E8" s="71"/>
      <c r="F8" s="71"/>
      <c r="G8" s="71"/>
      <c r="H8" s="84" t="s">
        <v>77</v>
      </c>
      <c r="I8" s="168" t="s">
        <v>78</v>
      </c>
      <c r="J8" s="84" t="s">
        <v>79</v>
      </c>
      <c r="K8" s="84" t="s">
        <v>80</v>
      </c>
      <c r="L8" s="168" t="s">
        <v>81</v>
      </c>
      <c r="M8" s="13"/>
    </row>
    <row r="9" spans="1:14" ht="15" customHeight="1" x14ac:dyDescent="0.35">
      <c r="A9" s="72">
        <v>9</v>
      </c>
      <c r="B9" s="71"/>
      <c r="C9" s="85"/>
      <c r="D9" s="14"/>
      <c r="E9" s="73" t="s">
        <v>82</v>
      </c>
      <c r="F9" s="73"/>
      <c r="G9" s="71"/>
      <c r="H9" s="502">
        <f>IF('S9e.Demand'!$J$48&lt;&gt;0,'S6b.Actual Expenditure Opex'!S27*1000/('S9e.Demand'!$J$48),0)</f>
        <v>0</v>
      </c>
      <c r="I9" s="502">
        <f>IF('S8.Billed Quantities+Revenues'!G28&lt;&gt;0,'S6b.Actual Expenditure Opex'!S27*1000/'S8.Billed Quantities+Revenues'!G28,0)</f>
        <v>0</v>
      </c>
      <c r="J9" s="502">
        <f>IF('S9e.Demand'!J41&lt;&gt;0,'S6b.Actual Expenditure Opex'!S27*1000/'S9e.Demand'!J41,0)</f>
        <v>0</v>
      </c>
      <c r="K9" s="502">
        <f>IF('S9c.Overhead Lines'!I19&lt;&gt;0,'S6b.Actual Expenditure Opex'!S27*1000/'S9c.Overhead Lines'!I19,0)</f>
        <v>0</v>
      </c>
      <c r="L9" s="502">
        <f>IF('S9e.Demand'!J54&lt;&gt;0,'S6b.Actual Expenditure Opex'!S27*1000/'S9e.Demand'!J54,0)</f>
        <v>0</v>
      </c>
      <c r="M9" s="12"/>
      <c r="N9" s="127" t="s">
        <v>83</v>
      </c>
    </row>
    <row r="10" spans="1:14" ht="15" customHeight="1" x14ac:dyDescent="0.35">
      <c r="A10" s="72">
        <v>10</v>
      </c>
      <c r="B10" s="71"/>
      <c r="C10" s="85"/>
      <c r="D10" s="15"/>
      <c r="E10" s="14"/>
      <c r="F10" s="87" t="s">
        <v>84</v>
      </c>
      <c r="G10" s="71"/>
      <c r="H10" s="502">
        <f>IF('S9e.Demand'!$J$48&lt;&gt;0,'S6b.Actual Expenditure Opex'!S21*1000/('S9e.Demand'!$J$48),0)</f>
        <v>0</v>
      </c>
      <c r="I10" s="502">
        <f>IF('S8.Billed Quantities+Revenues'!G28&lt;&gt;0,'S6b.Actual Expenditure Opex'!S21*1000/'S8.Billed Quantities+Revenues'!G28,0)</f>
        <v>0</v>
      </c>
      <c r="J10" s="502">
        <f>IF('S9e.Demand'!J41&lt;&gt;0,'S6b.Actual Expenditure Opex'!S21*1000/'S9e.Demand'!J41,0)</f>
        <v>0</v>
      </c>
      <c r="K10" s="502">
        <f>IF('S9c.Overhead Lines'!I19&lt;&gt;0,'S6b.Actual Expenditure Opex'!S21*1000/'S9c.Overhead Lines'!I19,0)</f>
        <v>0</v>
      </c>
      <c r="L10" s="502">
        <f>IF('S9e.Demand'!J54&lt;&gt;0,'S6b.Actual Expenditure Opex'!S21*1000/'S9e.Demand'!J54,0)</f>
        <v>0</v>
      </c>
      <c r="M10" s="12"/>
      <c r="N10" s="127" t="s">
        <v>83</v>
      </c>
    </row>
    <row r="11" spans="1:14" ht="15" customHeight="1" x14ac:dyDescent="0.35">
      <c r="A11" s="72">
        <v>11</v>
      </c>
      <c r="B11" s="71"/>
      <c r="C11" s="85"/>
      <c r="D11" s="15"/>
      <c r="E11" s="14"/>
      <c r="F11" s="87" t="s">
        <v>85</v>
      </c>
      <c r="G11" s="71"/>
      <c r="H11" s="502">
        <f>IF('S9e.Demand'!$J$48&lt;&gt;0,'S6b.Actual Expenditure Opex'!S25*1000/('S9e.Demand'!$J$48),0)</f>
        <v>0</v>
      </c>
      <c r="I11" s="502">
        <f>IF('S8.Billed Quantities+Revenues'!G28&lt;&gt;0,'S6b.Actual Expenditure Opex'!S25*1000/'S8.Billed Quantities+Revenues'!G28,0)</f>
        <v>0</v>
      </c>
      <c r="J11" s="502">
        <f>IF('S9e.Demand'!J41&lt;&gt;0,'S6b.Actual Expenditure Opex'!S25*1000/'S9e.Demand'!J41,0)</f>
        <v>0</v>
      </c>
      <c r="K11" s="502">
        <f>IF('S9c.Overhead Lines'!I19&lt;&gt;0,'S6b.Actual Expenditure Opex'!S25*1000/'S9c.Overhead Lines'!I19,0)</f>
        <v>0</v>
      </c>
      <c r="L11" s="502">
        <f>IF('S9e.Demand'!J54&lt;&gt;0,'S6b.Actual Expenditure Opex'!S25*1000/'S9e.Demand'!J54,0)</f>
        <v>0</v>
      </c>
      <c r="M11" s="12"/>
      <c r="N11" s="127" t="s">
        <v>83</v>
      </c>
    </row>
    <row r="12" spans="1:14" ht="15" customHeight="1" x14ac:dyDescent="0.35">
      <c r="A12" s="72">
        <v>12</v>
      </c>
      <c r="B12" s="71"/>
      <c r="C12" s="85"/>
      <c r="D12" s="15"/>
      <c r="E12" s="14"/>
      <c r="F12" s="87"/>
      <c r="G12" s="71"/>
      <c r="H12" s="71"/>
      <c r="I12" s="71"/>
      <c r="J12" s="71"/>
      <c r="K12" s="71"/>
      <c r="L12" s="71"/>
      <c r="M12" s="12"/>
    </row>
    <row r="13" spans="1:14" ht="15" customHeight="1" x14ac:dyDescent="0.35">
      <c r="A13" s="72">
        <v>13</v>
      </c>
      <c r="B13" s="71"/>
      <c r="C13" s="85"/>
      <c r="D13" s="14"/>
      <c r="E13" s="73" t="s">
        <v>86</v>
      </c>
      <c r="F13" s="87"/>
      <c r="G13" s="71"/>
      <c r="H13" s="502">
        <f>IF('S9e.Demand'!$J$48&lt;&gt;0,'S6a.Actual Expenditure Capex'!$K$20*1000/('S9e.Demand'!$J$48),0)</f>
        <v>0</v>
      </c>
      <c r="I13" s="502">
        <f>IF('S8.Billed Quantities+Revenues'!G28&lt;&gt;0,'S6a.Actual Expenditure Capex'!$K$20*1000/'S8.Billed Quantities+Revenues'!G28,0)</f>
        <v>0</v>
      </c>
      <c r="J13" s="502">
        <f>IF('S9e.Demand'!J41&lt;&gt;0,'S6a.Actual Expenditure Capex'!$K$20*1000/'S9e.Demand'!J41,0)</f>
        <v>0</v>
      </c>
      <c r="K13" s="502">
        <f>IF('S9c.Overhead Lines'!I19&lt;&gt;0,'S6a.Actual Expenditure Capex'!$K$20*1000/'S9c.Overhead Lines'!I19,0)</f>
        <v>0</v>
      </c>
      <c r="L13" s="502">
        <f>IF('S9e.Demand'!J54&lt;&gt;0,'S6a.Actual Expenditure Capex'!$K$20*1000/'S9e.Demand'!J54,0)</f>
        <v>0</v>
      </c>
      <c r="M13" s="12"/>
      <c r="N13" s="127" t="s">
        <v>87</v>
      </c>
    </row>
    <row r="14" spans="1:14" ht="15" customHeight="1" x14ac:dyDescent="0.35">
      <c r="A14" s="72">
        <v>14</v>
      </c>
      <c r="B14" s="71"/>
      <c r="C14" s="85"/>
      <c r="D14" s="15"/>
      <c r="E14" s="71"/>
      <c r="F14" s="87" t="s">
        <v>84</v>
      </c>
      <c r="G14" s="71"/>
      <c r="H14" s="502">
        <f>IF('S9e.Demand'!$J$48&lt;&gt;0,'S6a.Actual Expenditure Capex'!$K$17*1000/('S9e.Demand'!$J$48),0)</f>
        <v>0</v>
      </c>
      <c r="I14" s="502">
        <f>IF('S8.Billed Quantities+Revenues'!G28&lt;&gt;0,'S6a.Actual Expenditure Capex'!$K$17*1000/'S8.Billed Quantities+Revenues'!G28,0)</f>
        <v>0</v>
      </c>
      <c r="J14" s="502">
        <f>IF('S9e.Demand'!J41&lt;&gt;0,'S6a.Actual Expenditure Capex'!$K$17*1000/'S9e.Demand'!J41,0)</f>
        <v>0</v>
      </c>
      <c r="K14" s="502">
        <f>IF('S9c.Overhead Lines'!I19&lt;&gt;0,'S6a.Actual Expenditure Capex'!$K$17*1000/'S9c.Overhead Lines'!I19,0)</f>
        <v>0</v>
      </c>
      <c r="L14" s="502">
        <f>IF('S9e.Demand'!J54&lt;&gt;0,'S6a.Actual Expenditure Capex'!$K$17*1000/'S9e.Demand'!J54,0)</f>
        <v>0</v>
      </c>
      <c r="M14" s="12"/>
      <c r="N14" s="127" t="s">
        <v>87</v>
      </c>
    </row>
    <row r="15" spans="1:14" ht="15" customHeight="1" x14ac:dyDescent="0.35">
      <c r="A15" s="72">
        <v>15</v>
      </c>
      <c r="B15" s="71"/>
      <c r="C15" s="85"/>
      <c r="D15" s="15"/>
      <c r="E15" s="71"/>
      <c r="F15" s="87" t="s">
        <v>85</v>
      </c>
      <c r="G15" s="71"/>
      <c r="H15" s="502">
        <f>IF('S9e.Demand'!$J$48&lt;&gt;0,'S6a.Actual Expenditure Capex'!$K$18*1000/('S9e.Demand'!$J$48),0)</f>
        <v>0</v>
      </c>
      <c r="I15" s="502">
        <f>IF('S8.Billed Quantities+Revenues'!G28&lt;&gt;0,'S6a.Actual Expenditure Capex'!$K$18*1000/'S8.Billed Quantities+Revenues'!G28,0)</f>
        <v>0</v>
      </c>
      <c r="J15" s="502">
        <f>IF('S9e.Demand'!J41&lt;&gt;0,'S6a.Actual Expenditure Capex'!$K$18*1000/'S9e.Demand'!J41,0)</f>
        <v>0</v>
      </c>
      <c r="K15" s="502">
        <f>IF('S9c.Overhead Lines'!I19&lt;&gt;0,'S6a.Actual Expenditure Capex'!$K$18*1000/'S9c.Overhead Lines'!I19,0)</f>
        <v>0</v>
      </c>
      <c r="L15" s="502">
        <f>IF('S9e.Demand'!J54&lt;&gt;0,'S6a.Actual Expenditure Capex'!$K$18*1000/'S9e.Demand'!J54,0)</f>
        <v>0</v>
      </c>
      <c r="M15" s="12"/>
      <c r="N15" s="127" t="s">
        <v>87</v>
      </c>
    </row>
    <row r="16" spans="1:14" ht="15" customHeight="1" x14ac:dyDescent="0.35">
      <c r="A16" s="72">
        <v>16</v>
      </c>
      <c r="B16" s="71"/>
      <c r="C16" s="85"/>
      <c r="D16" s="71"/>
      <c r="E16" s="71"/>
      <c r="F16" s="87"/>
      <c r="G16" s="71"/>
      <c r="H16" s="71"/>
      <c r="I16" s="71"/>
      <c r="J16" s="71"/>
      <c r="K16" s="71"/>
      <c r="L16" s="71"/>
      <c r="M16" s="12"/>
    </row>
    <row r="17" spans="1:14" ht="15" customHeight="1" x14ac:dyDescent="0.35">
      <c r="A17" s="72">
        <v>17</v>
      </c>
      <c r="B17" s="71"/>
      <c r="C17" s="85" t="s">
        <v>88</v>
      </c>
      <c r="D17" s="71"/>
      <c r="E17" s="71"/>
      <c r="F17" s="87"/>
      <c r="G17" s="71"/>
      <c r="H17" s="71"/>
      <c r="I17" s="71"/>
      <c r="J17" s="71"/>
      <c r="K17" s="71"/>
      <c r="L17" s="71"/>
      <c r="M17" s="12"/>
    </row>
    <row r="18" spans="1:14" ht="60" customHeight="1" x14ac:dyDescent="0.35">
      <c r="A18" s="72">
        <v>18</v>
      </c>
      <c r="B18" s="71"/>
      <c r="C18" s="85"/>
      <c r="D18" s="71"/>
      <c r="E18" s="71"/>
      <c r="F18" s="87"/>
      <c r="G18" s="71"/>
      <c r="H18" s="84" t="s">
        <v>89</v>
      </c>
      <c r="I18" s="168" t="s">
        <v>90</v>
      </c>
      <c r="J18" s="71"/>
      <c r="K18" s="71"/>
      <c r="L18" s="71"/>
      <c r="M18" s="12"/>
    </row>
    <row r="19" spans="1:14" ht="15" customHeight="1" x14ac:dyDescent="0.35">
      <c r="A19" s="72">
        <v>19</v>
      </c>
      <c r="B19" s="71"/>
      <c r="C19" s="85"/>
      <c r="D19" s="71"/>
      <c r="E19" s="73" t="s">
        <v>91</v>
      </c>
      <c r="F19" s="87"/>
      <c r="G19" s="71"/>
      <c r="H19" s="502">
        <f>IF('S8.Billed Quantities+Revenues'!H28&lt;&gt;0,'S8.Billed Quantities+Revenues'!$G$51*1000/('S8.Billed Quantities+Revenues'!H28/1000),0)</f>
        <v>0</v>
      </c>
      <c r="I19" s="502">
        <f>IF('S8.Billed Quantities+Revenues'!G28&lt;&gt;0,'S8.Billed Quantities+Revenues'!$G$51*1000/'S8.Billed Quantities+Revenues'!G28,0)</f>
        <v>0</v>
      </c>
      <c r="J19" s="71"/>
      <c r="K19" s="71"/>
      <c r="L19" s="71"/>
      <c r="M19" s="12"/>
      <c r="N19" s="443" t="s">
        <v>92</v>
      </c>
    </row>
    <row r="20" spans="1:14" ht="15" customHeight="1" x14ac:dyDescent="0.35">
      <c r="A20" s="72">
        <v>20</v>
      </c>
      <c r="B20" s="71"/>
      <c r="C20" s="85"/>
      <c r="D20" s="15"/>
      <c r="E20" s="71"/>
      <c r="F20" s="87" t="s">
        <v>93</v>
      </c>
      <c r="G20" s="71"/>
      <c r="H20" s="502">
        <f>IF('S8.Billed Quantities+Revenues'!H26&lt;&gt;0,'S8.Billed Quantities+Revenues'!$G$49*1000/('S8.Billed Quantities+Revenues'!H26/1000),0)</f>
        <v>0</v>
      </c>
      <c r="I20" s="502">
        <f>IF('S8.Billed Quantities+Revenues'!G26&lt;&gt;0,'S8.Billed Quantities+Revenues'!$G$49*1000/'S8.Billed Quantities+Revenues'!G26,0)</f>
        <v>0</v>
      </c>
      <c r="J20" s="71"/>
      <c r="K20" s="71"/>
      <c r="L20" s="71"/>
      <c r="M20" s="12"/>
      <c r="N20" s="443" t="s">
        <v>92</v>
      </c>
    </row>
    <row r="21" spans="1:14" ht="15" customHeight="1" x14ac:dyDescent="0.35">
      <c r="A21" s="72">
        <v>21</v>
      </c>
      <c r="B21" s="71"/>
      <c r="C21" s="85"/>
      <c r="D21" s="15"/>
      <c r="E21" s="71"/>
      <c r="F21" s="87" t="s">
        <v>94</v>
      </c>
      <c r="G21" s="71"/>
      <c r="H21" s="502">
        <f>IF('S8.Billed Quantities+Revenues'!H27&lt;&gt;0,'S8.Billed Quantities+Revenues'!$G$50*1000/('S8.Billed Quantities+Revenues'!H27/1000),0)</f>
        <v>0</v>
      </c>
      <c r="I21" s="502">
        <f>IF('S8.Billed Quantities+Revenues'!G27&lt;&gt;0,'S8.Billed Quantities+Revenues'!$G$50*1000/'S8.Billed Quantities+Revenues'!G27,0)</f>
        <v>0</v>
      </c>
      <c r="J21" s="71"/>
      <c r="K21" s="71"/>
      <c r="L21" s="71"/>
      <c r="M21" s="12"/>
      <c r="N21" s="443" t="s">
        <v>92</v>
      </c>
    </row>
    <row r="22" spans="1:14" ht="15" customHeight="1" x14ac:dyDescent="0.35">
      <c r="A22" s="72">
        <v>22</v>
      </c>
      <c r="B22" s="71"/>
      <c r="C22" s="85"/>
      <c r="D22" s="14"/>
      <c r="E22" s="14"/>
      <c r="F22" s="87"/>
      <c r="G22" s="71"/>
      <c r="H22" s="71"/>
      <c r="I22" s="71"/>
      <c r="J22" s="71"/>
      <c r="K22" s="71"/>
      <c r="L22" s="71"/>
      <c r="M22" s="12"/>
      <c r="N22" s="443"/>
    </row>
    <row r="23" spans="1:14" ht="15" customHeight="1" x14ac:dyDescent="0.35">
      <c r="A23" s="72">
        <v>23</v>
      </c>
      <c r="B23" s="71"/>
      <c r="C23" s="85" t="s">
        <v>95</v>
      </c>
      <c r="D23" s="14"/>
      <c r="E23" s="14"/>
      <c r="F23" s="87"/>
      <c r="G23" s="71"/>
      <c r="H23" s="71"/>
      <c r="I23" s="71"/>
      <c r="J23" s="71"/>
      <c r="K23" s="71"/>
      <c r="L23" s="71"/>
      <c r="M23" s="12"/>
      <c r="N23" s="443"/>
    </row>
    <row r="24" spans="1:14" ht="15" customHeight="1" x14ac:dyDescent="0.35">
      <c r="A24" s="72">
        <v>24</v>
      </c>
      <c r="B24" s="14"/>
      <c r="C24" s="85"/>
      <c r="D24" s="14"/>
      <c r="E24" s="14"/>
      <c r="F24" s="87"/>
      <c r="G24" s="71"/>
      <c r="H24" s="71"/>
      <c r="I24" s="71"/>
      <c r="J24" s="14"/>
      <c r="K24" s="71"/>
      <c r="L24" s="71"/>
      <c r="M24" s="12"/>
      <c r="N24" s="443"/>
    </row>
    <row r="25" spans="1:14" ht="15" customHeight="1" x14ac:dyDescent="0.35">
      <c r="A25" s="72">
        <v>25</v>
      </c>
      <c r="B25" s="71"/>
      <c r="C25" s="85"/>
      <c r="D25" s="14"/>
      <c r="E25" s="14"/>
      <c r="F25" s="87" t="s">
        <v>96</v>
      </c>
      <c r="G25" s="71"/>
      <c r="H25" s="502">
        <f>IF('S9c.Overhead Lines'!I19&lt;&gt;0,'S9e.Demand'!J39*1000/'S9c.Overhead Lines'!I19,0)</f>
        <v>0</v>
      </c>
      <c r="I25" s="169" t="s">
        <v>97</v>
      </c>
      <c r="J25" s="170"/>
      <c r="K25" s="56"/>
      <c r="L25" s="56"/>
      <c r="M25" s="171"/>
      <c r="N25" s="443" t="s">
        <v>98</v>
      </c>
    </row>
    <row r="26" spans="1:14" ht="15" customHeight="1" x14ac:dyDescent="0.35">
      <c r="A26" s="72">
        <v>26</v>
      </c>
      <c r="B26" s="71"/>
      <c r="C26" s="85"/>
      <c r="D26" s="14"/>
      <c r="E26" s="14"/>
      <c r="F26" s="87" t="s">
        <v>99</v>
      </c>
      <c r="G26" s="71"/>
      <c r="H26" s="502">
        <f>IF('S9c.Overhead Lines'!I19&lt;&gt;0,'S9e.Demand'!$J$48*1000/'S9c.Overhead Lines'!I19,0)</f>
        <v>0</v>
      </c>
      <c r="I26" s="169" t="s">
        <v>100</v>
      </c>
      <c r="J26" s="170"/>
      <c r="K26" s="56"/>
      <c r="L26" s="56"/>
      <c r="M26" s="12"/>
      <c r="N26" s="443" t="s">
        <v>101</v>
      </c>
    </row>
    <row r="27" spans="1:14" ht="15" customHeight="1" x14ac:dyDescent="0.35">
      <c r="A27" s="72">
        <v>27</v>
      </c>
      <c r="B27" s="14"/>
      <c r="C27" s="85"/>
      <c r="D27" s="14"/>
      <c r="E27" s="14"/>
      <c r="F27" s="87" t="s">
        <v>102</v>
      </c>
      <c r="G27" s="71"/>
      <c r="H27" s="502">
        <f>IF('S9c.Overhead Lines'!I19&lt;&gt;0,'S8.Billed Quantities+Revenues'!G28/'S9c.Overhead Lines'!I19,0)</f>
        <v>0</v>
      </c>
      <c r="I27" s="169" t="s">
        <v>103</v>
      </c>
      <c r="J27" s="170"/>
      <c r="K27" s="56"/>
      <c r="L27" s="56"/>
      <c r="M27" s="12"/>
      <c r="N27" s="443" t="s">
        <v>104</v>
      </c>
    </row>
    <row r="28" spans="1:14" ht="15" customHeight="1" x14ac:dyDescent="0.35">
      <c r="A28" s="72">
        <v>28</v>
      </c>
      <c r="B28" s="71"/>
      <c r="C28" s="85"/>
      <c r="D28" s="14"/>
      <c r="E28" s="14"/>
      <c r="F28" s="87" t="s">
        <v>105</v>
      </c>
      <c r="G28" s="71"/>
      <c r="H28" s="502">
        <f>IF('S8.Billed Quantities+Revenues'!G28,'S9e.Demand'!$J$48*1000000/'S8.Billed Quantities+Revenues'!G28,0)</f>
        <v>0</v>
      </c>
      <c r="I28" s="169" t="s">
        <v>106</v>
      </c>
      <c r="J28" s="56"/>
      <c r="K28" s="56"/>
      <c r="L28" s="56"/>
      <c r="M28" s="12"/>
      <c r="N28" s="443" t="s">
        <v>92</v>
      </c>
    </row>
    <row r="29" spans="1:14" ht="15" customHeight="1" x14ac:dyDescent="0.35">
      <c r="A29" s="72">
        <v>29</v>
      </c>
      <c r="B29" s="71"/>
      <c r="C29" s="85"/>
      <c r="D29" s="14"/>
      <c r="E29" s="14"/>
      <c r="F29" s="87"/>
      <c r="G29" s="71"/>
      <c r="H29" s="71"/>
      <c r="I29" s="71"/>
      <c r="J29" s="71"/>
      <c r="K29" s="71"/>
      <c r="L29" s="71"/>
      <c r="M29" s="12"/>
    </row>
    <row r="30" spans="1:14" ht="15" customHeight="1" x14ac:dyDescent="0.35">
      <c r="A30" s="72">
        <v>30</v>
      </c>
      <c r="B30" s="14"/>
      <c r="C30" s="85" t="s">
        <v>107</v>
      </c>
      <c r="D30" s="14"/>
      <c r="E30" s="14"/>
      <c r="F30" s="87"/>
      <c r="G30" s="71"/>
      <c r="H30" s="71"/>
      <c r="I30" s="71"/>
      <c r="J30" s="71"/>
      <c r="K30" s="71"/>
      <c r="L30" s="71"/>
      <c r="M30" s="12"/>
    </row>
    <row r="31" spans="1:14" ht="15" customHeight="1" x14ac:dyDescent="0.35">
      <c r="A31" s="72">
        <v>31</v>
      </c>
      <c r="B31" s="14"/>
      <c r="C31" s="85"/>
      <c r="D31" s="14"/>
      <c r="E31" s="14"/>
      <c r="F31" s="87"/>
      <c r="G31" s="71"/>
      <c r="H31" s="71"/>
      <c r="I31" s="84" t="s">
        <v>108</v>
      </c>
      <c r="J31" s="84" t="s">
        <v>109</v>
      </c>
      <c r="K31" s="71"/>
      <c r="L31" s="71"/>
      <c r="M31" s="12"/>
    </row>
    <row r="32" spans="1:14" ht="15" customHeight="1" x14ac:dyDescent="0.35">
      <c r="A32" s="72">
        <v>32</v>
      </c>
      <c r="B32" s="71"/>
      <c r="C32" s="85"/>
      <c r="D32" s="14"/>
      <c r="E32" s="14"/>
      <c r="F32" s="87" t="s">
        <v>82</v>
      </c>
      <c r="G32" s="71"/>
      <c r="H32" s="71"/>
      <c r="I32" s="503">
        <f>'S3.Regulatory Profit'!T15</f>
        <v>0</v>
      </c>
      <c r="J32" s="504">
        <f t="shared" ref="J32:J37" si="0">IF($I$38&lt;&gt;0,I32/$I$38,0)</f>
        <v>0</v>
      </c>
      <c r="K32" s="71"/>
      <c r="L32" s="71"/>
      <c r="M32" s="12"/>
      <c r="N32" s="127" t="s">
        <v>110</v>
      </c>
    </row>
    <row r="33" spans="1:14" ht="15" customHeight="1" x14ac:dyDescent="0.35">
      <c r="A33" s="72">
        <v>33</v>
      </c>
      <c r="B33" s="71"/>
      <c r="C33" s="85"/>
      <c r="D33" s="14"/>
      <c r="E33" s="14"/>
      <c r="F33" s="167" t="s">
        <v>111</v>
      </c>
      <c r="G33" s="56"/>
      <c r="H33" s="56"/>
      <c r="I33" s="503">
        <f>'S3.Regulatory Profit'!T17</f>
        <v>0</v>
      </c>
      <c r="J33" s="504">
        <f t="shared" si="0"/>
        <v>0</v>
      </c>
      <c r="K33" s="71"/>
      <c r="L33" s="71"/>
      <c r="M33" s="12"/>
      <c r="N33" s="127" t="s">
        <v>110</v>
      </c>
    </row>
    <row r="34" spans="1:14" ht="15" customHeight="1" x14ac:dyDescent="0.35">
      <c r="A34" s="72">
        <v>34</v>
      </c>
      <c r="B34" s="14"/>
      <c r="C34" s="85"/>
      <c r="D34" s="14"/>
      <c r="E34" s="14"/>
      <c r="F34" s="87" t="s">
        <v>112</v>
      </c>
      <c r="G34" s="71"/>
      <c r="H34" s="71"/>
      <c r="I34" s="503">
        <f>'S3.Regulatory Profit'!T21</f>
        <v>0</v>
      </c>
      <c r="J34" s="504">
        <f t="shared" si="0"/>
        <v>0</v>
      </c>
      <c r="K34" s="71"/>
      <c r="L34" s="71"/>
      <c r="M34" s="12"/>
      <c r="N34" s="127" t="s">
        <v>110</v>
      </c>
    </row>
    <row r="35" spans="1:14" ht="15" customHeight="1" x14ac:dyDescent="0.35">
      <c r="A35" s="72">
        <v>35</v>
      </c>
      <c r="B35" s="71"/>
      <c r="C35" s="85"/>
      <c r="D35" s="14"/>
      <c r="E35" s="14"/>
      <c r="F35" s="87" t="s">
        <v>113</v>
      </c>
      <c r="G35" s="71"/>
      <c r="H35" s="71"/>
      <c r="I35" s="503">
        <f>'S3.Regulatory Profit'!T23</f>
        <v>0</v>
      </c>
      <c r="J35" s="504">
        <f t="shared" si="0"/>
        <v>0</v>
      </c>
      <c r="K35" s="71"/>
      <c r="L35" s="71"/>
      <c r="M35" s="12"/>
      <c r="N35" s="127" t="s">
        <v>110</v>
      </c>
    </row>
    <row r="36" spans="1:14" ht="15" customHeight="1" x14ac:dyDescent="0.35">
      <c r="A36" s="72">
        <v>36</v>
      </c>
      <c r="B36" s="71"/>
      <c r="C36" s="85"/>
      <c r="D36" s="14"/>
      <c r="E36" s="14"/>
      <c r="F36" s="87" t="s">
        <v>114</v>
      </c>
      <c r="G36" s="71"/>
      <c r="H36" s="71"/>
      <c r="I36" s="503">
        <f>'S3.Regulatory Profit'!T29</f>
        <v>0</v>
      </c>
      <c r="J36" s="504">
        <f t="shared" si="0"/>
        <v>0</v>
      </c>
      <c r="K36" s="71"/>
      <c r="L36" s="71"/>
      <c r="M36" s="12"/>
      <c r="N36" s="127" t="s">
        <v>110</v>
      </c>
    </row>
    <row r="37" spans="1:14" ht="15" customHeight="1" x14ac:dyDescent="0.35">
      <c r="A37" s="72">
        <v>37</v>
      </c>
      <c r="B37" s="71"/>
      <c r="C37" s="85"/>
      <c r="D37" s="14"/>
      <c r="E37" s="14"/>
      <c r="F37" s="87" t="s">
        <v>115</v>
      </c>
      <c r="G37" s="71"/>
      <c r="H37" s="71"/>
      <c r="I37" s="503">
        <f>'S3.Regulatory Profit'!T31</f>
        <v>0</v>
      </c>
      <c r="J37" s="504">
        <f t="shared" si="0"/>
        <v>0</v>
      </c>
      <c r="K37" s="71"/>
      <c r="L37" s="71"/>
      <c r="M37" s="12"/>
      <c r="N37" s="127" t="s">
        <v>110</v>
      </c>
    </row>
    <row r="38" spans="1:14" ht="15" customHeight="1" x14ac:dyDescent="0.35">
      <c r="A38" s="72">
        <v>38</v>
      </c>
      <c r="B38" s="14"/>
      <c r="C38" s="85"/>
      <c r="D38" s="14"/>
      <c r="E38" s="73" t="s">
        <v>116</v>
      </c>
      <c r="F38" s="87"/>
      <c r="G38" s="71"/>
      <c r="H38" s="71"/>
      <c r="I38" s="503">
        <f>'S3.Regulatory Profit'!T13</f>
        <v>0</v>
      </c>
      <c r="J38" s="14"/>
      <c r="K38" s="71"/>
      <c r="L38" s="71"/>
      <c r="M38" s="12"/>
      <c r="N38" s="127" t="s">
        <v>110</v>
      </c>
    </row>
    <row r="39" spans="1:14" ht="15" customHeight="1" x14ac:dyDescent="0.35">
      <c r="A39" s="72">
        <v>39</v>
      </c>
      <c r="B39" s="71"/>
      <c r="C39" s="85"/>
      <c r="D39" s="14"/>
      <c r="E39" s="14"/>
      <c r="F39" s="167"/>
      <c r="G39" s="71"/>
      <c r="H39" s="14"/>
      <c r="I39" s="14"/>
      <c r="J39" s="71"/>
      <c r="K39" s="71"/>
      <c r="L39" s="71"/>
      <c r="M39" s="12"/>
    </row>
    <row r="40" spans="1:14" ht="15" customHeight="1" x14ac:dyDescent="0.35">
      <c r="A40" s="72">
        <v>40</v>
      </c>
      <c r="B40" s="71"/>
      <c r="C40" s="85" t="s">
        <v>117</v>
      </c>
      <c r="D40" s="14"/>
      <c r="E40" s="14"/>
      <c r="F40" s="87"/>
      <c r="G40" s="71"/>
      <c r="H40" s="14"/>
      <c r="I40" s="14"/>
      <c r="J40" s="71"/>
      <c r="K40" s="71"/>
      <c r="L40" s="71"/>
      <c r="M40" s="12"/>
    </row>
    <row r="41" spans="1:14" ht="15" customHeight="1" x14ac:dyDescent="0.35">
      <c r="A41" s="72">
        <v>41</v>
      </c>
      <c r="B41" s="71"/>
      <c r="C41" s="85"/>
      <c r="D41" s="14"/>
      <c r="E41" s="14"/>
      <c r="F41" s="87"/>
      <c r="G41" s="71"/>
      <c r="H41" s="14"/>
      <c r="I41" s="168"/>
      <c r="J41" s="71"/>
      <c r="K41" s="71"/>
      <c r="L41" s="71"/>
      <c r="M41" s="12"/>
    </row>
    <row r="42" spans="1:14" ht="15" customHeight="1" x14ac:dyDescent="0.3">
      <c r="A42" s="72">
        <v>42</v>
      </c>
      <c r="B42" s="14"/>
      <c r="C42" s="14"/>
      <c r="D42" s="14"/>
      <c r="E42" s="73"/>
      <c r="F42" s="87" t="s">
        <v>118</v>
      </c>
      <c r="G42" s="71"/>
      <c r="H42" s="14"/>
      <c r="I42" s="505">
        <f>IF('S9c.Overhead Lines'!I19&lt;&gt;0,'S10.Reliability'!H19/('S9c.Overhead Lines'!I19/100),0)</f>
        <v>0</v>
      </c>
      <c r="J42" s="169" t="s">
        <v>119</v>
      </c>
      <c r="K42" s="56"/>
      <c r="L42" s="71"/>
      <c r="M42" s="12"/>
      <c r="N42" s="127" t="s">
        <v>120</v>
      </c>
    </row>
    <row r="43" spans="1:14" ht="15" customHeight="1" x14ac:dyDescent="0.3">
      <c r="A43" s="16"/>
      <c r="B43" s="17"/>
      <c r="C43" s="17"/>
      <c r="D43" s="18"/>
      <c r="E43" s="18"/>
      <c r="F43" s="19"/>
      <c r="G43" s="17"/>
      <c r="H43" s="17"/>
      <c r="I43" s="17"/>
      <c r="J43" s="17"/>
      <c r="K43" s="17"/>
      <c r="L43" s="17"/>
      <c r="M43" s="20"/>
    </row>
  </sheetData>
  <sheetProtection formatRows="0" insertRows="0"/>
  <mergeCells count="3">
    <mergeCell ref="A5:L5"/>
    <mergeCell ref="J2:L2"/>
    <mergeCell ref="J3:L3"/>
  </mergeCells>
  <pageMargins left="0.70866141732283472" right="0.70866141732283472" top="0.74803149606299213" bottom="0.74803149606299213" header="0.31496062992125989" footer="0.31496062992125989"/>
  <pageSetup paperSize="9" scale="63" fitToHeight="2" orientation="portrait" r:id="rId1"/>
  <colBreaks count="1" manualBreakCount="1">
    <brk id="13" max="1048575" man="1"/>
  </colBreaks>
  <ignoredErrors>
    <ignoredError sqref="I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8">
    <tabColor rgb="FF99CCFF"/>
    <pageSetUpPr fitToPage="1"/>
  </sheetPr>
  <dimension ref="A1:X120"/>
  <sheetViews>
    <sheetView showGridLines="0" view="pageBreakPreview" zoomScale="115" zoomScaleNormal="100" zoomScaleSheetLayoutView="115" workbookViewId="0">
      <selection activeCell="I1" sqref="I1"/>
    </sheetView>
  </sheetViews>
  <sheetFormatPr defaultColWidth="9" defaultRowHeight="13.8" x14ac:dyDescent="0.3"/>
  <cols>
    <col min="1" max="1" width="5.33203125" customWidth="1"/>
    <col min="2" max="2" width="3" customWidth="1"/>
    <col min="3" max="3" width="6" customWidth="1"/>
    <col min="4" max="5" width="2.33203125" customWidth="1"/>
    <col min="6" max="6" width="27.88671875" customWidth="1"/>
    <col min="7" max="7" width="16.6640625" customWidth="1"/>
    <col min="8" max="8" width="6.5546875" customWidth="1"/>
    <col min="9" max="13" width="16.6640625" customWidth="1"/>
    <col min="14" max="14" width="2.6640625" customWidth="1"/>
    <col min="15" max="15" width="52.33203125" style="127" customWidth="1"/>
    <col min="16" max="16" width="42.5546875" customWidth="1"/>
    <col min="17" max="17" width="15.44140625" customWidth="1"/>
    <col min="18" max="18" width="17" customWidth="1"/>
    <col min="19" max="24" width="24.88671875" customWidth="1"/>
  </cols>
  <sheetData>
    <row r="1" spans="1:20" ht="15" customHeight="1" x14ac:dyDescent="0.3">
      <c r="A1" s="387"/>
      <c r="B1" s="388"/>
      <c r="C1" s="388"/>
      <c r="D1" s="388"/>
      <c r="E1" s="388"/>
      <c r="F1" s="388"/>
      <c r="G1" s="388"/>
      <c r="H1" s="388"/>
      <c r="I1" s="388"/>
      <c r="J1" s="388"/>
      <c r="K1" s="388"/>
      <c r="L1" s="388"/>
      <c r="M1" s="388"/>
      <c r="N1" s="389"/>
      <c r="P1" s="393"/>
      <c r="Q1" s="393"/>
      <c r="R1" s="393"/>
      <c r="S1" s="393"/>
      <c r="T1" s="393"/>
    </row>
    <row r="2" spans="1:20" ht="18" customHeight="1" x14ac:dyDescent="0.35">
      <c r="A2" s="390"/>
      <c r="B2" s="391"/>
      <c r="C2" s="391"/>
      <c r="D2" s="391"/>
      <c r="E2" s="391"/>
      <c r="F2" s="391"/>
      <c r="G2" s="391"/>
      <c r="H2" s="391"/>
      <c r="I2" s="391"/>
      <c r="J2" s="60" t="s">
        <v>5</v>
      </c>
      <c r="K2" s="632" t="str">
        <f>IF(NOT(ISBLANK(CoverSheet!$C$8)),CoverSheet!$C$8,"")</f>
        <v/>
      </c>
      <c r="L2" s="633"/>
      <c r="M2" s="634"/>
      <c r="N2" s="392"/>
      <c r="P2" s="165"/>
      <c r="Q2" s="393"/>
      <c r="R2" s="393"/>
      <c r="S2" s="393"/>
      <c r="T2" s="393"/>
    </row>
    <row r="3" spans="1:20" ht="18" customHeight="1" x14ac:dyDescent="0.3">
      <c r="A3" s="390"/>
      <c r="B3" s="391"/>
      <c r="C3" s="391"/>
      <c r="D3" s="391"/>
      <c r="E3" s="391"/>
      <c r="F3" s="391"/>
      <c r="G3" s="391"/>
      <c r="H3" s="391"/>
      <c r="I3" s="391"/>
      <c r="J3" s="60" t="s">
        <v>72</v>
      </c>
      <c r="K3" s="630" t="str">
        <f>IF(ISNUMBER(CoverSheet!$C$12),CoverSheet!$C$12,"")</f>
        <v/>
      </c>
      <c r="L3" s="630"/>
      <c r="M3" s="630"/>
      <c r="N3" s="392"/>
      <c r="S3" s="393"/>
      <c r="T3" s="393"/>
    </row>
    <row r="4" spans="1:20" ht="20.25" customHeight="1" x14ac:dyDescent="0.4">
      <c r="A4" s="144" t="s">
        <v>121</v>
      </c>
      <c r="B4" s="391"/>
      <c r="C4" s="391"/>
      <c r="D4" s="391"/>
      <c r="E4" s="391"/>
      <c r="F4" s="391"/>
      <c r="G4" s="391"/>
      <c r="H4" s="391"/>
      <c r="I4" s="391"/>
      <c r="J4" s="201"/>
      <c r="K4" s="391"/>
      <c r="L4" s="391"/>
      <c r="M4" s="391"/>
      <c r="N4" s="392"/>
      <c r="S4" s="393"/>
      <c r="T4" s="393"/>
    </row>
    <row r="5" spans="1:20" ht="69" customHeight="1" x14ac:dyDescent="0.3">
      <c r="A5" s="627" t="s">
        <v>122</v>
      </c>
      <c r="B5" s="631"/>
      <c r="C5" s="631"/>
      <c r="D5" s="631"/>
      <c r="E5" s="631"/>
      <c r="F5" s="631"/>
      <c r="G5" s="631"/>
      <c r="H5" s="631"/>
      <c r="I5" s="631"/>
      <c r="J5" s="631"/>
      <c r="K5" s="631"/>
      <c r="L5" s="631"/>
      <c r="M5" s="631"/>
      <c r="N5" s="61"/>
      <c r="S5" s="393"/>
      <c r="T5" s="166"/>
    </row>
    <row r="6" spans="1:20" ht="15" customHeight="1" x14ac:dyDescent="0.3">
      <c r="A6" s="55" t="s">
        <v>75</v>
      </c>
      <c r="B6" s="201"/>
      <c r="C6" s="25"/>
      <c r="D6" s="391"/>
      <c r="E6" s="391"/>
      <c r="F6" s="391"/>
      <c r="G6" s="391"/>
      <c r="H6" s="391"/>
      <c r="I6" s="391"/>
      <c r="J6" s="391"/>
      <c r="K6" s="391"/>
      <c r="L6" s="391"/>
      <c r="M6" s="391"/>
      <c r="N6" s="392"/>
      <c r="Q6" s="393"/>
      <c r="R6" s="393"/>
      <c r="S6" s="393"/>
      <c r="T6" s="393"/>
    </row>
    <row r="7" spans="1:20" ht="30" customHeight="1" x14ac:dyDescent="0.35">
      <c r="A7" s="72">
        <v>7</v>
      </c>
      <c r="B7" s="71"/>
      <c r="C7" s="85" t="s">
        <v>123</v>
      </c>
      <c r="D7" s="88"/>
      <c r="E7" s="73"/>
      <c r="F7" s="71"/>
      <c r="G7" s="71"/>
      <c r="H7" s="71"/>
      <c r="I7" s="71"/>
      <c r="J7" s="71"/>
      <c r="K7" s="84" t="s">
        <v>124</v>
      </c>
      <c r="L7" s="84" t="s">
        <v>125</v>
      </c>
      <c r="M7" s="84" t="s">
        <v>126</v>
      </c>
      <c r="N7" s="12"/>
      <c r="Q7" s="393"/>
      <c r="R7" s="393"/>
      <c r="S7" s="393"/>
      <c r="T7" s="68"/>
    </row>
    <row r="8" spans="1:20" x14ac:dyDescent="0.3">
      <c r="A8" s="72">
        <v>8</v>
      </c>
      <c r="B8" s="71"/>
      <c r="C8" s="256"/>
      <c r="D8" s="113"/>
      <c r="E8" s="73"/>
      <c r="F8" s="71"/>
      <c r="G8" s="71"/>
      <c r="H8" s="71"/>
      <c r="I8" s="71"/>
      <c r="J8" s="34" t="str">
        <f>IF(ISNUMBER(#REF!),"for year ended","")</f>
        <v/>
      </c>
      <c r="K8" s="199" t="str">
        <f>IF(ISNUMBER(#REF!),DATE(YEAR(#REF!)-2,MONTH(#REF!),DAY(#REF!)),"")</f>
        <v/>
      </c>
      <c r="L8" s="199" t="str">
        <f>IF(ISNUMBER(#REF!),DATE(YEAR(#REF!)-1,MONTH(#REF!),DAY(#REF!)),"")</f>
        <v/>
      </c>
      <c r="M8" s="199" t="str">
        <f>IF(ISNUMBER(#REF!),#REF!,"")</f>
        <v/>
      </c>
      <c r="N8" s="12"/>
      <c r="P8" s="213" t="s">
        <v>127</v>
      </c>
      <c r="Q8" s="394"/>
      <c r="R8" s="394"/>
      <c r="S8" s="395"/>
      <c r="T8" s="68"/>
    </row>
    <row r="9" spans="1:20" ht="16.2" thickBot="1" x14ac:dyDescent="0.35">
      <c r="A9" s="72">
        <v>9</v>
      </c>
      <c r="B9" s="71"/>
      <c r="C9" s="256"/>
      <c r="D9" s="88" t="s">
        <v>128</v>
      </c>
      <c r="E9" s="73"/>
      <c r="F9" s="71"/>
      <c r="G9" s="71"/>
      <c r="H9" s="71"/>
      <c r="I9" s="71"/>
      <c r="J9" s="71"/>
      <c r="K9" s="84" t="s">
        <v>129</v>
      </c>
      <c r="L9" s="84" t="s">
        <v>129</v>
      </c>
      <c r="M9" s="84" t="s">
        <v>129</v>
      </c>
      <c r="N9" s="12"/>
      <c r="O9"/>
      <c r="P9" s="214"/>
      <c r="Q9" s="68"/>
      <c r="R9" s="68"/>
      <c r="S9" s="215"/>
      <c r="T9" s="68"/>
    </row>
    <row r="10" spans="1:20" ht="15" customHeight="1" thickBot="1" x14ac:dyDescent="0.35">
      <c r="A10" s="72">
        <v>10</v>
      </c>
      <c r="B10" s="71"/>
      <c r="C10" s="256"/>
      <c r="D10" s="113"/>
      <c r="E10" s="87" t="s">
        <v>130</v>
      </c>
      <c r="F10" s="167"/>
      <c r="G10" s="167"/>
      <c r="H10" s="71"/>
      <c r="I10" s="71"/>
      <c r="J10" s="71"/>
      <c r="K10" s="208"/>
      <c r="L10" s="208"/>
      <c r="M10" s="209">
        <f>M59</f>
        <v>0</v>
      </c>
      <c r="N10" s="12"/>
      <c r="O10" s="127" t="s">
        <v>131</v>
      </c>
      <c r="P10" s="220" t="s">
        <v>132</v>
      </c>
      <c r="Q10" s="68"/>
      <c r="R10" s="68"/>
      <c r="S10" s="215"/>
      <c r="T10" s="68"/>
    </row>
    <row r="11" spans="1:20" ht="15" customHeight="1" x14ac:dyDescent="0.3">
      <c r="A11" s="72">
        <v>11</v>
      </c>
      <c r="B11" s="71"/>
      <c r="C11" s="256"/>
      <c r="D11" s="113"/>
      <c r="E11" s="87" t="s">
        <v>133</v>
      </c>
      <c r="F11" s="167"/>
      <c r="G11" s="167"/>
      <c r="H11" s="71"/>
      <c r="I11" s="71"/>
      <c r="J11" s="71"/>
      <c r="K11" s="316"/>
      <c r="L11" s="316"/>
      <c r="M11" s="317">
        <f>M21-($M$55*$M$56*$M$57)</f>
        <v>0</v>
      </c>
      <c r="N11" s="12"/>
      <c r="O11" s="127" t="s">
        <v>134</v>
      </c>
      <c r="P11" s="220" t="s">
        <v>135</v>
      </c>
      <c r="Q11" s="68"/>
      <c r="R11" s="68"/>
      <c r="S11" s="215"/>
      <c r="T11" s="68"/>
    </row>
    <row r="12" spans="1:20" ht="15" customHeight="1" x14ac:dyDescent="0.3">
      <c r="A12" s="72">
        <v>12</v>
      </c>
      <c r="B12" s="71"/>
      <c r="C12" s="256"/>
      <c r="D12" s="113"/>
      <c r="E12" s="87" t="s">
        <v>136</v>
      </c>
      <c r="F12" s="167"/>
      <c r="G12" s="167"/>
      <c r="H12" s="71"/>
      <c r="I12" s="71"/>
      <c r="J12" s="71"/>
      <c r="K12" s="506"/>
      <c r="L12" s="506"/>
      <c r="M12" s="507">
        <f>M22-($M$55*$M$56*$M$57)</f>
        <v>0</v>
      </c>
      <c r="N12" s="12"/>
      <c r="O12" s="127" t="s">
        <v>137</v>
      </c>
      <c r="P12" s="220" t="s">
        <v>138</v>
      </c>
      <c r="Q12" s="68"/>
      <c r="R12" s="68"/>
      <c r="S12" s="215"/>
      <c r="T12" s="68"/>
    </row>
    <row r="13" spans="1:20" ht="15" customHeight="1" thickBot="1" x14ac:dyDescent="0.35">
      <c r="A13" s="72">
        <v>13</v>
      </c>
      <c r="B13" s="71"/>
      <c r="C13" s="256"/>
      <c r="D13" s="113"/>
      <c r="E13" s="73"/>
      <c r="F13" s="87"/>
      <c r="G13" s="87"/>
      <c r="H13" s="71"/>
      <c r="I13" s="71"/>
      <c r="J13" s="71"/>
      <c r="K13" s="71"/>
      <c r="L13" s="71"/>
      <c r="M13" s="71"/>
      <c r="N13" s="12"/>
      <c r="P13" s="3"/>
      <c r="R13" s="68"/>
      <c r="S13" s="215"/>
      <c r="T13" s="68"/>
    </row>
    <row r="14" spans="1:20" ht="15" customHeight="1" thickBot="1" x14ac:dyDescent="0.35">
      <c r="A14" s="72">
        <v>14</v>
      </c>
      <c r="B14" s="71"/>
      <c r="C14" s="256"/>
      <c r="D14" s="113"/>
      <c r="E14" s="73" t="s">
        <v>139</v>
      </c>
      <c r="F14" s="87"/>
      <c r="G14" s="87"/>
      <c r="H14" s="71"/>
      <c r="I14" s="71"/>
      <c r="J14" s="71"/>
      <c r="K14" s="208"/>
      <c r="L14" s="208"/>
      <c r="M14" s="208"/>
      <c r="N14" s="12"/>
      <c r="P14" s="220" t="s">
        <v>140</v>
      </c>
      <c r="R14" s="68"/>
      <c r="S14" s="215"/>
      <c r="T14" s="68"/>
    </row>
    <row r="15" spans="1:20" ht="15" customHeight="1" x14ac:dyDescent="0.3">
      <c r="A15" s="72">
        <v>15</v>
      </c>
      <c r="B15" s="71"/>
      <c r="C15" s="256"/>
      <c r="D15" s="113"/>
      <c r="E15" s="73"/>
      <c r="F15" s="87" t="s">
        <v>141</v>
      </c>
      <c r="G15" s="87"/>
      <c r="H15" s="71"/>
      <c r="I15" s="71"/>
      <c r="J15" s="71"/>
      <c r="K15" s="318"/>
      <c r="L15" s="318"/>
      <c r="M15" s="318"/>
      <c r="N15" s="12"/>
      <c r="P15" s="220" t="s">
        <v>142</v>
      </c>
      <c r="R15" s="68"/>
      <c r="S15" s="215"/>
      <c r="T15" s="68"/>
    </row>
    <row r="16" spans="1:20" ht="15" customHeight="1" x14ac:dyDescent="0.3">
      <c r="A16" s="72">
        <v>16</v>
      </c>
      <c r="B16" s="71"/>
      <c r="C16" s="256"/>
      <c r="D16" s="113"/>
      <c r="E16" s="73"/>
      <c r="F16" s="87" t="s">
        <v>143</v>
      </c>
      <c r="G16" s="87"/>
      <c r="H16" s="71"/>
      <c r="I16" s="71"/>
      <c r="J16" s="71"/>
      <c r="K16" s="508"/>
      <c r="L16" s="508"/>
      <c r="M16" s="508"/>
      <c r="N16" s="12"/>
      <c r="P16" s="220" t="s">
        <v>144</v>
      </c>
      <c r="R16" s="68"/>
      <c r="S16" s="215"/>
      <c r="T16" s="68"/>
    </row>
    <row r="17" spans="1:20" ht="15" customHeight="1" x14ac:dyDescent="0.3">
      <c r="A17" s="72">
        <v>17</v>
      </c>
      <c r="B17" s="71"/>
      <c r="C17" s="256"/>
      <c r="D17" s="113"/>
      <c r="E17" s="73"/>
      <c r="F17" s="87"/>
      <c r="G17" s="87"/>
      <c r="H17" s="71"/>
      <c r="I17" s="71"/>
      <c r="J17" s="71"/>
      <c r="K17" s="126"/>
      <c r="L17" s="126"/>
      <c r="M17" s="126"/>
      <c r="N17" s="12"/>
      <c r="P17" s="216"/>
      <c r="R17" s="68"/>
      <c r="S17" s="215"/>
      <c r="T17" s="68"/>
    </row>
    <row r="18" spans="1:20" x14ac:dyDescent="0.3">
      <c r="A18" s="72">
        <v>18</v>
      </c>
      <c r="B18" s="71"/>
      <c r="C18" s="256"/>
      <c r="D18" s="113"/>
      <c r="E18" s="73"/>
      <c r="F18" s="87"/>
      <c r="G18" s="87"/>
      <c r="H18" s="71"/>
      <c r="I18" s="71"/>
      <c r="J18" s="71"/>
      <c r="K18" s="71"/>
      <c r="L18" s="71"/>
      <c r="M18" s="71"/>
      <c r="N18" s="12"/>
      <c r="P18" s="216"/>
      <c r="R18" s="68"/>
      <c r="S18" s="215"/>
      <c r="T18" s="68"/>
    </row>
    <row r="19" spans="1:20" ht="16.2" thickBot="1" x14ac:dyDescent="0.35">
      <c r="A19" s="72">
        <v>19</v>
      </c>
      <c r="B19" s="71"/>
      <c r="C19" s="256"/>
      <c r="D19" s="88" t="s">
        <v>145</v>
      </c>
      <c r="E19" s="73"/>
      <c r="F19" s="87"/>
      <c r="G19" s="87"/>
      <c r="H19" s="71"/>
      <c r="I19" s="71"/>
      <c r="J19" s="71"/>
      <c r="K19" s="71"/>
      <c r="L19" s="71"/>
      <c r="M19" s="71"/>
      <c r="N19" s="12"/>
      <c r="P19" s="216"/>
      <c r="R19" s="68"/>
      <c r="S19" s="215"/>
      <c r="T19" s="68"/>
    </row>
    <row r="20" spans="1:20" ht="15" customHeight="1" thickBot="1" x14ac:dyDescent="0.35">
      <c r="A20" s="72">
        <v>20</v>
      </c>
      <c r="B20" s="71"/>
      <c r="C20" s="256"/>
      <c r="D20" s="113"/>
      <c r="E20" s="87" t="s">
        <v>130</v>
      </c>
      <c r="F20" s="167"/>
      <c r="G20" s="167"/>
      <c r="H20" s="71"/>
      <c r="I20" s="71"/>
      <c r="J20" s="71"/>
      <c r="K20" s="208"/>
      <c r="L20" s="208"/>
      <c r="M20" s="209">
        <f>M53</f>
        <v>0</v>
      </c>
      <c r="N20" s="12"/>
      <c r="O20" s="127" t="s">
        <v>146</v>
      </c>
      <c r="P20" s="220" t="s">
        <v>147</v>
      </c>
      <c r="R20" s="68"/>
      <c r="S20" s="215"/>
      <c r="T20" s="68"/>
    </row>
    <row r="21" spans="1:20" ht="15" customHeight="1" x14ac:dyDescent="0.3">
      <c r="A21" s="72">
        <v>21</v>
      </c>
      <c r="B21" s="71"/>
      <c r="C21" s="256"/>
      <c r="D21" s="113"/>
      <c r="E21" s="87" t="s">
        <v>133</v>
      </c>
      <c r="F21" s="167"/>
      <c r="G21" s="167"/>
      <c r="H21" s="71"/>
      <c r="I21" s="71"/>
      <c r="J21" s="71"/>
      <c r="K21" s="316"/>
      <c r="L21" s="316"/>
      <c r="M21" s="317">
        <f>IF(K32=0,0,V48)</f>
        <v>0</v>
      </c>
      <c r="N21" s="12"/>
      <c r="O21" s="127" t="s">
        <v>148</v>
      </c>
      <c r="P21" s="220" t="s">
        <v>149</v>
      </c>
      <c r="Q21" s="68"/>
      <c r="R21" s="68"/>
      <c r="S21" s="215"/>
      <c r="T21" s="68"/>
    </row>
    <row r="22" spans="1:20" ht="15" customHeight="1" x14ac:dyDescent="0.3">
      <c r="A22" s="72">
        <v>22</v>
      </c>
      <c r="B22" s="71"/>
      <c r="C22" s="256"/>
      <c r="D22" s="113"/>
      <c r="E22" s="87" t="s">
        <v>136</v>
      </c>
      <c r="F22" s="167"/>
      <c r="G22" s="167"/>
      <c r="H22" s="71"/>
      <c r="I22" s="71"/>
      <c r="J22" s="71"/>
      <c r="K22" s="506"/>
      <c r="L22" s="506"/>
      <c r="M22" s="507">
        <f>IF(K32=0,0,X48)</f>
        <v>0</v>
      </c>
      <c r="N22" s="12"/>
      <c r="O22" s="127" t="s">
        <v>148</v>
      </c>
      <c r="P22" s="220" t="s">
        <v>150</v>
      </c>
      <c r="Q22" s="68"/>
      <c r="R22" s="68"/>
      <c r="S22" s="215"/>
      <c r="T22" s="68"/>
    </row>
    <row r="23" spans="1:20" ht="15" customHeight="1" thickBot="1" x14ac:dyDescent="0.35">
      <c r="A23" s="72">
        <v>23</v>
      </c>
      <c r="B23" s="71"/>
      <c r="C23" s="256"/>
      <c r="D23" s="113"/>
      <c r="E23" s="73"/>
      <c r="F23" s="87"/>
      <c r="G23" s="87"/>
      <c r="H23" s="71"/>
      <c r="I23" s="71"/>
      <c r="J23" s="71"/>
      <c r="K23" s="71"/>
      <c r="L23" s="71"/>
      <c r="M23" s="71"/>
      <c r="N23" s="12"/>
      <c r="P23" s="3"/>
      <c r="R23" s="68"/>
      <c r="S23" s="215"/>
      <c r="T23" s="68"/>
    </row>
    <row r="24" spans="1:20" ht="15" customHeight="1" thickBot="1" x14ac:dyDescent="0.35">
      <c r="A24" s="72">
        <v>24</v>
      </c>
      <c r="B24" s="71"/>
      <c r="C24" s="256"/>
      <c r="D24" s="113"/>
      <c r="E24" s="73" t="s">
        <v>151</v>
      </c>
      <c r="F24" s="87"/>
      <c r="G24" s="87"/>
      <c r="H24" s="71"/>
      <c r="I24" s="71"/>
      <c r="J24" s="71"/>
      <c r="K24" s="208"/>
      <c r="L24" s="208"/>
      <c r="M24" s="208"/>
      <c r="N24" s="12"/>
      <c r="P24" s="3"/>
      <c r="R24" s="68"/>
      <c r="S24" s="215"/>
      <c r="T24" s="68"/>
    </row>
    <row r="25" spans="1:20" ht="15" customHeight="1" thickBot="1" x14ac:dyDescent="0.35">
      <c r="A25" s="72">
        <v>25</v>
      </c>
      <c r="B25" s="71"/>
      <c r="C25" s="256"/>
      <c r="D25" s="113"/>
      <c r="E25" s="73"/>
      <c r="F25" s="87"/>
      <c r="G25" s="87"/>
      <c r="H25" s="71"/>
      <c r="I25" s="71"/>
      <c r="J25" s="71"/>
      <c r="K25" s="71"/>
      <c r="L25" s="71"/>
      <c r="M25" s="71"/>
      <c r="N25" s="12"/>
      <c r="P25" s="3"/>
      <c r="R25" s="68"/>
      <c r="S25" s="215"/>
      <c r="T25" s="68"/>
    </row>
    <row r="26" spans="1:20" ht="15" customHeight="1" thickBot="1" x14ac:dyDescent="0.35">
      <c r="A26" s="72">
        <v>26</v>
      </c>
      <c r="B26" s="71"/>
      <c r="C26" s="256"/>
      <c r="D26" s="113"/>
      <c r="E26" s="73" t="s">
        <v>152</v>
      </c>
      <c r="F26" s="87"/>
      <c r="G26" s="87"/>
      <c r="H26" s="71"/>
      <c r="I26" s="71"/>
      <c r="J26" s="71"/>
      <c r="K26" s="208"/>
      <c r="L26" s="208"/>
      <c r="M26" s="208"/>
      <c r="N26" s="12"/>
      <c r="P26" s="220" t="s">
        <v>153</v>
      </c>
      <c r="R26" s="68"/>
      <c r="S26" s="215"/>
      <c r="T26" s="68"/>
    </row>
    <row r="27" spans="1:20" ht="15" customHeight="1" x14ac:dyDescent="0.3">
      <c r="A27" s="72">
        <v>27</v>
      </c>
      <c r="B27" s="71"/>
      <c r="C27" s="256"/>
      <c r="D27" s="113"/>
      <c r="E27" s="73"/>
      <c r="F27" s="87" t="s">
        <v>141</v>
      </c>
      <c r="G27" s="87"/>
      <c r="H27" s="71"/>
      <c r="I27" s="71"/>
      <c r="J27" s="71"/>
      <c r="K27" s="318"/>
      <c r="L27" s="318"/>
      <c r="M27" s="318"/>
      <c r="N27" s="12"/>
      <c r="P27" s="220" t="s">
        <v>154</v>
      </c>
      <c r="S27" s="4"/>
      <c r="T27" s="68"/>
    </row>
    <row r="28" spans="1:20" ht="15" customHeight="1" x14ac:dyDescent="0.3">
      <c r="A28" s="72">
        <v>28</v>
      </c>
      <c r="B28" s="71"/>
      <c r="C28" s="256"/>
      <c r="D28" s="113"/>
      <c r="E28" s="73"/>
      <c r="F28" s="87" t="s">
        <v>143</v>
      </c>
      <c r="G28" s="87"/>
      <c r="H28" s="71"/>
      <c r="I28" s="71"/>
      <c r="J28" s="71"/>
      <c r="K28" s="508"/>
      <c r="L28" s="508"/>
      <c r="M28" s="508"/>
      <c r="N28" s="12"/>
      <c r="P28" s="220" t="s">
        <v>155</v>
      </c>
      <c r="R28" s="68"/>
      <c r="S28" s="215"/>
      <c r="T28" s="68"/>
    </row>
    <row r="29" spans="1:20" x14ac:dyDescent="0.3">
      <c r="A29" s="72">
        <v>29</v>
      </c>
      <c r="B29" s="71"/>
      <c r="C29" s="256"/>
      <c r="D29" s="113"/>
      <c r="E29" s="73"/>
      <c r="F29" s="87"/>
      <c r="G29" s="87"/>
      <c r="H29" s="71"/>
      <c r="I29" s="71"/>
      <c r="J29" s="71"/>
      <c r="K29" s="71"/>
      <c r="L29" s="71"/>
      <c r="M29" s="71"/>
      <c r="N29" s="12"/>
      <c r="P29" s="217"/>
      <c r="Q29" s="6"/>
      <c r="R29" s="218"/>
      <c r="S29" s="219"/>
      <c r="T29" s="68"/>
    </row>
    <row r="30" spans="1:20" ht="30" customHeight="1" x14ac:dyDescent="0.35">
      <c r="A30" s="72">
        <v>30</v>
      </c>
      <c r="B30" s="71"/>
      <c r="C30" s="85" t="s">
        <v>156</v>
      </c>
      <c r="D30" s="88"/>
      <c r="E30" s="73"/>
      <c r="F30" s="71"/>
      <c r="G30" s="71"/>
      <c r="H30" s="71"/>
      <c r="I30" s="71"/>
      <c r="J30" s="71"/>
      <c r="K30" s="71"/>
      <c r="L30" s="84" t="s">
        <v>108</v>
      </c>
      <c r="M30" s="71"/>
      <c r="N30" s="12"/>
      <c r="P30" s="68"/>
      <c r="R30" s="68"/>
      <c r="S30" s="68"/>
      <c r="T30" s="68"/>
    </row>
    <row r="31" spans="1:20" ht="15" customHeight="1" x14ac:dyDescent="0.3">
      <c r="A31" s="72">
        <v>31</v>
      </c>
      <c r="B31" s="14"/>
      <c r="C31" s="256"/>
      <c r="D31" s="113"/>
      <c r="E31" s="73"/>
      <c r="F31" s="87"/>
      <c r="G31" s="87"/>
      <c r="H31" s="71"/>
      <c r="I31" s="71"/>
      <c r="J31" s="71"/>
      <c r="K31" s="71"/>
      <c r="L31" s="71"/>
      <c r="M31" s="71"/>
      <c r="N31" s="12"/>
      <c r="P31" s="68"/>
      <c r="S31" s="68"/>
      <c r="T31" s="68"/>
    </row>
    <row r="32" spans="1:20" ht="15" customHeight="1" x14ac:dyDescent="0.3">
      <c r="A32" s="72">
        <v>32</v>
      </c>
      <c r="B32" s="14"/>
      <c r="C32" s="256"/>
      <c r="D32" s="113"/>
      <c r="E32" s="73"/>
      <c r="F32" s="87" t="s">
        <v>157</v>
      </c>
      <c r="G32" s="87"/>
      <c r="H32" s="71"/>
      <c r="I32" s="71"/>
      <c r="J32" s="71"/>
      <c r="K32" s="509">
        <f>'S4.RAB Value (Rolled Forward)'!P10</f>
        <v>0</v>
      </c>
      <c r="L32" s="71"/>
      <c r="M32" s="71"/>
      <c r="N32" s="12"/>
      <c r="O32" s="127" t="s">
        <v>158</v>
      </c>
      <c r="R32" s="68"/>
      <c r="S32" s="68"/>
      <c r="T32" s="68"/>
    </row>
    <row r="33" spans="1:24" ht="15" customHeight="1" thickBot="1" x14ac:dyDescent="0.35">
      <c r="A33" s="72">
        <v>33</v>
      </c>
      <c r="B33" s="14"/>
      <c r="C33" s="256"/>
      <c r="D33" s="27" t="s">
        <v>159</v>
      </c>
      <c r="E33" s="27"/>
      <c r="F33" s="87" t="s">
        <v>160</v>
      </c>
      <c r="G33" s="87"/>
      <c r="H33" s="71"/>
      <c r="I33" s="71"/>
      <c r="J33" s="71"/>
      <c r="K33" s="509">
        <f>'S5a.Regulatory Tax Allowance'!I60</f>
        <v>0</v>
      </c>
      <c r="L33" s="71"/>
      <c r="M33" s="71"/>
      <c r="N33" s="12"/>
      <c r="O33" s="127" t="s">
        <v>161</v>
      </c>
    </row>
    <row r="34" spans="1:24" ht="15" customHeight="1" thickBot="1" x14ac:dyDescent="0.35">
      <c r="A34" s="72">
        <v>34</v>
      </c>
      <c r="B34" s="14"/>
      <c r="C34" s="75" t="s">
        <v>162</v>
      </c>
      <c r="D34" s="113"/>
      <c r="E34" s="87"/>
      <c r="F34" s="75"/>
      <c r="G34" s="87"/>
      <c r="H34" s="71"/>
      <c r="I34" s="71"/>
      <c r="J34" s="71"/>
      <c r="K34" s="71"/>
      <c r="L34" s="262">
        <f>K32+K33</f>
        <v>0</v>
      </c>
      <c r="M34" s="71"/>
      <c r="N34" s="12"/>
      <c r="O34" s="127" t="s">
        <v>163</v>
      </c>
      <c r="P34" s="222" t="s">
        <v>164</v>
      </c>
      <c r="Q34" s="223"/>
      <c r="R34" s="223"/>
      <c r="S34" s="224"/>
      <c r="T34" s="223"/>
      <c r="U34" s="224"/>
      <c r="V34" s="224"/>
      <c r="W34" s="224"/>
      <c r="X34" s="225"/>
    </row>
    <row r="35" spans="1:24" ht="15" customHeight="1" thickBot="1" x14ac:dyDescent="0.35">
      <c r="A35" s="72">
        <v>35</v>
      </c>
      <c r="B35" s="14"/>
      <c r="C35" s="256"/>
      <c r="D35" s="113"/>
      <c r="E35" s="27"/>
      <c r="F35" s="87"/>
      <c r="G35" s="87"/>
      <c r="H35" s="71"/>
      <c r="I35" s="71"/>
      <c r="J35" s="71"/>
      <c r="K35" s="71"/>
      <c r="L35" s="71"/>
      <c r="M35" s="71"/>
      <c r="N35" s="12"/>
      <c r="P35" s="3"/>
      <c r="X35" s="4"/>
    </row>
    <row r="36" spans="1:24" ht="15" customHeight="1" thickBot="1" x14ac:dyDescent="0.35">
      <c r="A36" s="72">
        <v>36</v>
      </c>
      <c r="B36" s="14"/>
      <c r="C36" s="173" t="s">
        <v>165</v>
      </c>
      <c r="D36" s="174"/>
      <c r="E36" s="175"/>
      <c r="F36" s="176"/>
      <c r="G36" s="71"/>
      <c r="H36" s="71"/>
      <c r="I36" s="71"/>
      <c r="J36" s="71"/>
      <c r="K36" s="71"/>
      <c r="L36" s="396">
        <f>'S3.Regulatory Profit'!T9</f>
        <v>0</v>
      </c>
      <c r="M36" s="71"/>
      <c r="N36" s="12"/>
      <c r="O36" s="127" t="s">
        <v>110</v>
      </c>
      <c r="P36" s="226" t="s">
        <v>166</v>
      </c>
      <c r="Q36" s="227" t="s">
        <v>167</v>
      </c>
      <c r="R36" s="227" t="s">
        <v>168</v>
      </c>
      <c r="S36" s="206" t="s">
        <v>169</v>
      </c>
      <c r="T36" s="207"/>
      <c r="U36" s="206" t="s">
        <v>170</v>
      </c>
      <c r="V36" s="207"/>
      <c r="W36" s="206" t="s">
        <v>171</v>
      </c>
      <c r="X36" s="228"/>
    </row>
    <row r="37" spans="1:24" ht="15" customHeight="1" x14ac:dyDescent="0.3">
      <c r="A37" s="72">
        <v>37</v>
      </c>
      <c r="B37" s="14"/>
      <c r="C37" s="256"/>
      <c r="D37" s="71"/>
      <c r="E37" s="71"/>
      <c r="F37" s="71"/>
      <c r="G37" s="71"/>
      <c r="H37" s="71"/>
      <c r="I37" s="71"/>
      <c r="J37" s="71"/>
      <c r="K37" s="71"/>
      <c r="L37" s="71"/>
      <c r="M37" s="71"/>
      <c r="N37" s="12"/>
      <c r="P37" s="3"/>
      <c r="Q37" s="227" t="s">
        <v>172</v>
      </c>
      <c r="R37" s="227" t="s">
        <v>173</v>
      </c>
      <c r="S37" s="227" t="s">
        <v>174</v>
      </c>
      <c r="T37" s="227" t="s">
        <v>175</v>
      </c>
      <c r="U37" s="227" t="s">
        <v>174</v>
      </c>
      <c r="V37" s="227" t="s">
        <v>175</v>
      </c>
      <c r="W37" s="227" t="s">
        <v>174</v>
      </c>
      <c r="X37" s="229" t="s">
        <v>175</v>
      </c>
    </row>
    <row r="38" spans="1:24" ht="15" customHeight="1" x14ac:dyDescent="0.3">
      <c r="A38" s="72">
        <v>38</v>
      </c>
      <c r="B38" s="14"/>
      <c r="C38" s="71"/>
      <c r="D38" s="71"/>
      <c r="E38" s="27"/>
      <c r="F38" s="167" t="s">
        <v>176</v>
      </c>
      <c r="G38" s="167"/>
      <c r="H38" s="71"/>
      <c r="I38" s="71"/>
      <c r="J38" s="71"/>
      <c r="K38" s="510">
        <f>'S3.Regulatory Profit'!T15+'S3.Regulatory Profit'!T17</f>
        <v>0</v>
      </c>
      <c r="L38" s="71"/>
      <c r="M38" s="71"/>
      <c r="N38" s="12"/>
      <c r="O38" s="127" t="s">
        <v>177</v>
      </c>
      <c r="P38" s="3"/>
      <c r="X38" s="4"/>
    </row>
    <row r="39" spans="1:24" ht="15" customHeight="1" x14ac:dyDescent="0.3">
      <c r="A39" s="72">
        <v>39</v>
      </c>
      <c r="B39" s="71"/>
      <c r="C39" s="177"/>
      <c r="D39" s="175" t="s">
        <v>178</v>
      </c>
      <c r="E39" s="27"/>
      <c r="F39" s="87" t="s">
        <v>179</v>
      </c>
      <c r="G39" s="87"/>
      <c r="H39" s="71"/>
      <c r="I39" s="71"/>
      <c r="J39" s="71"/>
      <c r="K39" s="509">
        <f>'S4.RAB Value (Rolled Forward)'!P16</f>
        <v>0</v>
      </c>
      <c r="L39" s="71"/>
      <c r="M39" s="71"/>
      <c r="N39" s="12"/>
      <c r="O39" s="127" t="s">
        <v>158</v>
      </c>
      <c r="P39" s="230" t="s">
        <v>162</v>
      </c>
      <c r="Q39">
        <v>365</v>
      </c>
      <c r="R39" s="231" t="e">
        <f>$K$3-Q39</f>
        <v>#VALUE!</v>
      </c>
      <c r="S39" s="232">
        <f>-L34</f>
        <v>0</v>
      </c>
      <c r="T39" s="232" t="e">
        <f>S39/(1+T$46)^((365-$Q39)/365)</f>
        <v>#VALUE!</v>
      </c>
      <c r="U39" s="233">
        <f>S39</f>
        <v>0</v>
      </c>
      <c r="V39" s="232" t="e">
        <f>U39/(1+V$46)^((365-$Q39)/365)</f>
        <v>#VALUE!</v>
      </c>
      <c r="W39" s="233">
        <f>U39</f>
        <v>0</v>
      </c>
      <c r="X39" s="234" t="e">
        <f>W39/(1+X$46)^((365-$Q39)/365)</f>
        <v>#VALUE!</v>
      </c>
    </row>
    <row r="40" spans="1:24" ht="15" customHeight="1" x14ac:dyDescent="0.3">
      <c r="A40" s="72">
        <v>40</v>
      </c>
      <c r="B40" s="71"/>
      <c r="C40" s="177"/>
      <c r="D40" s="175" t="s">
        <v>180</v>
      </c>
      <c r="E40" s="27"/>
      <c r="F40" s="87" t="s">
        <v>181</v>
      </c>
      <c r="G40" s="87"/>
      <c r="H40" s="71"/>
      <c r="I40" s="71"/>
      <c r="J40" s="71"/>
      <c r="K40" s="509">
        <f>'S4.RAB Value (Rolled Forward)'!P18</f>
        <v>0</v>
      </c>
      <c r="L40" s="71"/>
      <c r="M40" s="71"/>
      <c r="N40" s="12"/>
      <c r="O40" s="127" t="s">
        <v>158</v>
      </c>
      <c r="P40" s="230" t="s">
        <v>182</v>
      </c>
      <c r="Q40">
        <v>182</v>
      </c>
      <c r="R40" s="231" t="e">
        <f>$K$3-Q40</f>
        <v>#VALUE!</v>
      </c>
      <c r="S40" s="232">
        <f>-L43</f>
        <v>0</v>
      </c>
      <c r="T40" s="232" t="e">
        <f t="shared" ref="T40:V43" si="0">S40/(1+T$46)^((365-$Q40)/365)</f>
        <v>#VALUE!</v>
      </c>
      <c r="U40" s="233">
        <f>S40+(M107*M57)</f>
        <v>0</v>
      </c>
      <c r="V40" s="232" t="e">
        <f t="shared" si="0"/>
        <v>#VALUE!</v>
      </c>
      <c r="W40" s="233">
        <f>U40+(M117*M57)</f>
        <v>0</v>
      </c>
      <c r="X40" s="234" t="e">
        <f>W40/(1+X$46)^((365-$Q40)/365)</f>
        <v>#VALUE!</v>
      </c>
    </row>
    <row r="41" spans="1:24" ht="15" customHeight="1" x14ac:dyDescent="0.3">
      <c r="A41" s="72">
        <v>41</v>
      </c>
      <c r="B41" s="71"/>
      <c r="C41" s="177"/>
      <c r="D41" s="175" t="s">
        <v>178</v>
      </c>
      <c r="E41" s="27"/>
      <c r="F41" s="167" t="s">
        <v>183</v>
      </c>
      <c r="G41" s="176"/>
      <c r="H41" s="71"/>
      <c r="I41" s="71"/>
      <c r="J41" s="71"/>
      <c r="K41" s="511">
        <f>'S3.Regulatory Profit'!T29-K33+K50</f>
        <v>0</v>
      </c>
      <c r="L41" s="71"/>
      <c r="M41" s="71"/>
      <c r="N41" s="12"/>
      <c r="O41" s="127" t="s">
        <v>184</v>
      </c>
      <c r="P41" s="230" t="s">
        <v>165</v>
      </c>
      <c r="Q41">
        <v>148</v>
      </c>
      <c r="R41" s="231" t="e">
        <f>$K$3-Q41</f>
        <v>#VALUE!</v>
      </c>
      <c r="S41" s="235">
        <f>L36</f>
        <v>0</v>
      </c>
      <c r="T41" s="232" t="e">
        <f t="shared" si="0"/>
        <v>#VALUE!</v>
      </c>
      <c r="U41" s="233">
        <f>S41-M107</f>
        <v>0</v>
      </c>
      <c r="V41" s="232" t="e">
        <f t="shared" si="0"/>
        <v>#VALUE!</v>
      </c>
      <c r="W41" s="233">
        <f>U41-M117</f>
        <v>0</v>
      </c>
      <c r="X41" s="234" t="e">
        <f>W41/(1+X$46)^((365-$Q41)/365)</f>
        <v>#VALUE!</v>
      </c>
    </row>
    <row r="42" spans="1:24" ht="15" customHeight="1" thickBot="1" x14ac:dyDescent="0.35">
      <c r="A42" s="72">
        <v>42</v>
      </c>
      <c r="B42" s="71"/>
      <c r="C42" s="177"/>
      <c r="D42" s="175" t="s">
        <v>180</v>
      </c>
      <c r="E42" s="27"/>
      <c r="F42" s="178" t="s">
        <v>185</v>
      </c>
      <c r="G42" s="167"/>
      <c r="H42" s="71"/>
      <c r="I42" s="71"/>
      <c r="J42" s="71"/>
      <c r="K42" s="510">
        <f>'S3.Regulatory Profit'!T11+'S3.Regulatory Profit'!T10</f>
        <v>0</v>
      </c>
      <c r="L42" s="71"/>
      <c r="M42" s="71"/>
      <c r="N42" s="12"/>
      <c r="O42" s="127" t="s">
        <v>110</v>
      </c>
      <c r="P42" s="230" t="s">
        <v>186</v>
      </c>
      <c r="Q42">
        <v>0</v>
      </c>
      <c r="R42" s="231" t="e">
        <f>$K$3-Q42</f>
        <v>#VALUE!</v>
      </c>
      <c r="S42" s="232">
        <f>-L45</f>
        <v>0</v>
      </c>
      <c r="T42" s="232" t="e">
        <f t="shared" si="0"/>
        <v>#VALUE!</v>
      </c>
      <c r="U42" s="233">
        <f>S42</f>
        <v>0</v>
      </c>
      <c r="V42" s="232" t="e">
        <f t="shared" si="0"/>
        <v>#VALUE!</v>
      </c>
      <c r="W42" s="233">
        <f>U42</f>
        <v>0</v>
      </c>
      <c r="X42" s="234" t="e">
        <f>W42/(1+X$46)^((365-$Q42)/365)</f>
        <v>#VALUE!</v>
      </c>
    </row>
    <row r="43" spans="1:24" ht="15" customHeight="1" thickBot="1" x14ac:dyDescent="0.35">
      <c r="A43" s="72">
        <v>43</v>
      </c>
      <c r="B43" s="71"/>
      <c r="C43" s="172" t="s">
        <v>182</v>
      </c>
      <c r="D43" s="71"/>
      <c r="E43" s="176"/>
      <c r="F43" s="167"/>
      <c r="G43" s="71"/>
      <c r="H43" s="71"/>
      <c r="I43" s="71"/>
      <c r="J43" s="71"/>
      <c r="K43" s="71"/>
      <c r="L43" s="396">
        <f>K38+K39-K40+K41-K42</f>
        <v>0</v>
      </c>
      <c r="M43" s="71"/>
      <c r="N43" s="12"/>
      <c r="P43" s="230" t="s">
        <v>187</v>
      </c>
      <c r="Q43">
        <v>0</v>
      </c>
      <c r="R43" s="231" t="e">
        <f>$K$3-Q43</f>
        <v>#VALUE!</v>
      </c>
      <c r="S43" s="232">
        <f>L51</f>
        <v>0</v>
      </c>
      <c r="T43" s="232" t="e">
        <f t="shared" si="0"/>
        <v>#VALUE!</v>
      </c>
      <c r="U43" s="233">
        <f>S43</f>
        <v>0</v>
      </c>
      <c r="V43" s="232" t="e">
        <f t="shared" si="0"/>
        <v>#VALUE!</v>
      </c>
      <c r="W43" s="233">
        <f>U43</f>
        <v>0</v>
      </c>
      <c r="X43" s="234" t="e">
        <f>W43/(1+X$46)^((365-$Q43)/365)</f>
        <v>#VALUE!</v>
      </c>
    </row>
    <row r="44" spans="1:24" ht="15" customHeight="1" thickBot="1" x14ac:dyDescent="0.35">
      <c r="A44" s="72">
        <v>44</v>
      </c>
      <c r="B44" s="71"/>
      <c r="C44" s="71"/>
      <c r="D44" s="71"/>
      <c r="E44" s="71"/>
      <c r="F44" s="71"/>
      <c r="G44" s="71"/>
      <c r="H44" s="71"/>
      <c r="I44" s="71"/>
      <c r="J44" s="71"/>
      <c r="K44" s="71"/>
      <c r="L44" s="71"/>
      <c r="M44" s="71"/>
      <c r="N44" s="12"/>
      <c r="P44" s="3"/>
      <c r="X44" s="4"/>
    </row>
    <row r="45" spans="1:24" ht="15" customHeight="1" thickBot="1" x14ac:dyDescent="0.4">
      <c r="A45" s="72">
        <v>45</v>
      </c>
      <c r="B45" s="71"/>
      <c r="C45" s="173" t="s">
        <v>188</v>
      </c>
      <c r="D45" s="179"/>
      <c r="E45" s="176"/>
      <c r="F45" s="167"/>
      <c r="G45" s="71"/>
      <c r="H45" s="71"/>
      <c r="I45" s="71"/>
      <c r="J45" s="85"/>
      <c r="K45" s="85"/>
      <c r="L45" s="396">
        <f>'S3.Regulatory Profit'!T27</f>
        <v>0</v>
      </c>
      <c r="M45" s="71"/>
      <c r="N45" s="12"/>
      <c r="O45" s="127" t="s">
        <v>110</v>
      </c>
      <c r="P45" s="3"/>
      <c r="S45" s="236" t="s">
        <v>189</v>
      </c>
      <c r="T45" s="279">
        <f>0.1*SIGN(SUM(S39:S43))</f>
        <v>0</v>
      </c>
      <c r="V45" s="279">
        <f>0.1*SIGN(SUM(U39:U43))</f>
        <v>0</v>
      </c>
      <c r="X45" s="280">
        <f>0.1*SIGN(SUM(W39:W43))</f>
        <v>0</v>
      </c>
    </row>
    <row r="46" spans="1:24" ht="15" customHeight="1" x14ac:dyDescent="0.3">
      <c r="A46" s="72">
        <v>46</v>
      </c>
      <c r="B46" s="14"/>
      <c r="C46" s="256"/>
      <c r="D46" s="71"/>
      <c r="E46" s="71"/>
      <c r="F46" s="71"/>
      <c r="G46" s="71"/>
      <c r="H46" s="71"/>
      <c r="I46" s="71"/>
      <c r="J46" s="71"/>
      <c r="K46" s="71"/>
      <c r="L46" s="71"/>
      <c r="M46" s="71"/>
      <c r="N46" s="12"/>
      <c r="P46" s="3"/>
      <c r="S46" s="236" t="s">
        <v>190</v>
      </c>
      <c r="T46" s="281" t="e">
        <f>XIRR(S39:S43,$R39:$R43,T45)</f>
        <v>#VALUE!</v>
      </c>
      <c r="V46" s="281" t="e">
        <f>XIRR(U39:U43,$R39:$R43,V45)</f>
        <v>#VALUE!</v>
      </c>
      <c r="X46" s="282" t="e">
        <f>XIRR(W39:W43,$R39:$R43,X45)</f>
        <v>#VALUE!</v>
      </c>
    </row>
    <row r="47" spans="1:24" ht="15" customHeight="1" x14ac:dyDescent="0.3">
      <c r="A47" s="72">
        <v>47</v>
      </c>
      <c r="B47" s="71"/>
      <c r="C47" s="256"/>
      <c r="D47" s="113"/>
      <c r="E47" s="73"/>
      <c r="F47" s="87" t="s">
        <v>191</v>
      </c>
      <c r="G47" s="87"/>
      <c r="H47" s="71"/>
      <c r="I47" s="71"/>
      <c r="J47" s="71"/>
      <c r="K47" s="509">
        <f>'S4.RAB Value (Rolled Forward)'!P24</f>
        <v>0</v>
      </c>
      <c r="L47" s="71"/>
      <c r="M47" s="71"/>
      <c r="N47" s="12"/>
      <c r="O47" s="127" t="s">
        <v>158</v>
      </c>
      <c r="P47" s="3"/>
      <c r="S47" s="283" t="s">
        <v>192</v>
      </c>
      <c r="T47" s="237" t="e">
        <f>SUM(T39:T43)</f>
        <v>#VALUE!</v>
      </c>
      <c r="V47" s="237" t="e">
        <f>SUM(V39:V43)</f>
        <v>#VALUE!</v>
      </c>
      <c r="X47" s="238" t="e">
        <f>SUM(X39:X43)</f>
        <v>#VALUE!</v>
      </c>
    </row>
    <row r="48" spans="1:24" ht="15" customHeight="1" x14ac:dyDescent="0.3">
      <c r="A48" s="72">
        <v>48</v>
      </c>
      <c r="B48" s="14"/>
      <c r="C48" s="256"/>
      <c r="D48" s="27" t="s">
        <v>180</v>
      </c>
      <c r="E48" s="27"/>
      <c r="F48" s="87" t="s">
        <v>193</v>
      </c>
      <c r="G48" s="87"/>
      <c r="H48" s="71"/>
      <c r="I48" s="71"/>
      <c r="J48" s="71"/>
      <c r="K48" s="509">
        <f>('S4.RAB Value (Rolled Forward)'!P22)</f>
        <v>0</v>
      </c>
      <c r="L48" s="71"/>
      <c r="M48" s="71"/>
      <c r="N48" s="12"/>
      <c r="O48" s="127" t="s">
        <v>158</v>
      </c>
      <c r="P48" s="3"/>
      <c r="S48" s="236" t="s">
        <v>194</v>
      </c>
      <c r="T48" s="281" t="e">
        <f>IF(ABS(T47)&lt;0.01,T46,"ERROR")</f>
        <v>#VALUE!</v>
      </c>
      <c r="V48" s="281" t="e">
        <f>IF(ABS(V47)&lt;0.01,V46,"ERROR")</f>
        <v>#VALUE!</v>
      </c>
      <c r="X48" s="282" t="e">
        <f>IF(ABS(X47)&lt;0.01,X46,"ERROR")</f>
        <v>#VALUE!</v>
      </c>
    </row>
    <row r="49" spans="1:24" ht="15" customHeight="1" x14ac:dyDescent="0.3">
      <c r="A49" s="72">
        <v>49</v>
      </c>
      <c r="B49" s="71"/>
      <c r="C49" s="256"/>
      <c r="D49" s="27" t="s">
        <v>180</v>
      </c>
      <c r="E49" s="27"/>
      <c r="F49" s="87" t="s">
        <v>195</v>
      </c>
      <c r="G49" s="87"/>
      <c r="H49" s="71"/>
      <c r="I49" s="71"/>
      <c r="J49" s="71"/>
      <c r="K49" s="502">
        <f>'S4.RAB Value (Rolled Forward)'!P20</f>
        <v>0</v>
      </c>
      <c r="L49" s="71"/>
      <c r="M49" s="71"/>
      <c r="N49" s="12"/>
      <c r="O49" s="127" t="s">
        <v>158</v>
      </c>
      <c r="P49" s="5"/>
      <c r="Q49" s="6"/>
      <c r="R49" s="6"/>
      <c r="S49" s="6"/>
      <c r="T49" s="6"/>
      <c r="U49" s="6"/>
      <c r="V49" s="6"/>
      <c r="W49" s="6"/>
      <c r="X49" s="7"/>
    </row>
    <row r="50" spans="1:24" ht="15" customHeight="1" thickBot="1" x14ac:dyDescent="0.35">
      <c r="A50" s="72">
        <v>50</v>
      </c>
      <c r="B50" s="71"/>
      <c r="C50" s="256"/>
      <c r="D50" s="27" t="s">
        <v>159</v>
      </c>
      <c r="E50" s="27"/>
      <c r="F50" s="87" t="s">
        <v>196</v>
      </c>
      <c r="G50" s="87"/>
      <c r="H50" s="71"/>
      <c r="I50" s="71"/>
      <c r="J50" s="71"/>
      <c r="K50" s="502">
        <f>'S5a.Regulatory Tax Allowance'!J76</f>
        <v>0</v>
      </c>
      <c r="L50" s="71"/>
      <c r="M50" s="71"/>
      <c r="N50" s="12"/>
      <c r="O50" s="127" t="s">
        <v>161</v>
      </c>
      <c r="P50" s="222" t="s">
        <v>197</v>
      </c>
      <c r="Q50" s="224"/>
      <c r="R50" s="224"/>
      <c r="S50" s="224"/>
      <c r="T50" s="225"/>
    </row>
    <row r="51" spans="1:24" ht="15" customHeight="1" thickBot="1" x14ac:dyDescent="0.35">
      <c r="A51" s="72">
        <v>51</v>
      </c>
      <c r="B51" s="71"/>
      <c r="C51" s="73" t="s">
        <v>187</v>
      </c>
      <c r="D51" s="113"/>
      <c r="E51" s="87"/>
      <c r="F51" s="87"/>
      <c r="G51" s="87"/>
      <c r="H51" s="71"/>
      <c r="I51" s="71"/>
      <c r="J51" s="71"/>
      <c r="K51" s="71"/>
      <c r="L51" s="262">
        <f>K47-K48-K49+K50</f>
        <v>0</v>
      </c>
      <c r="M51" s="71"/>
      <c r="N51" s="12"/>
      <c r="P51" s="3"/>
      <c r="T51" s="4"/>
    </row>
    <row r="52" spans="1:24" ht="15" customHeight="1" thickBot="1" x14ac:dyDescent="0.35">
      <c r="A52" s="72">
        <v>52</v>
      </c>
      <c r="B52" s="71"/>
      <c r="C52" s="256"/>
      <c r="D52" s="113"/>
      <c r="E52" s="27"/>
      <c r="F52" s="87"/>
      <c r="G52" s="87"/>
      <c r="H52" s="71"/>
      <c r="I52" s="71"/>
      <c r="J52" s="71"/>
      <c r="K52" s="71"/>
      <c r="L52" s="71"/>
      <c r="M52" s="71"/>
      <c r="N52" s="12"/>
      <c r="P52" s="239" t="s">
        <v>166</v>
      </c>
      <c r="Q52" s="227" t="s">
        <v>167</v>
      </c>
      <c r="R52" s="227" t="s">
        <v>168</v>
      </c>
      <c r="S52" s="206" t="s">
        <v>169</v>
      </c>
      <c r="T52" s="228"/>
    </row>
    <row r="53" spans="1:24" ht="15" customHeight="1" thickBot="1" x14ac:dyDescent="0.4">
      <c r="A53" s="72">
        <v>53</v>
      </c>
      <c r="B53" s="71"/>
      <c r="C53" s="85"/>
      <c r="D53" s="174" t="s">
        <v>145</v>
      </c>
      <c r="E53" s="172"/>
      <c r="F53" s="167"/>
      <c r="G53" s="167"/>
      <c r="H53" s="71"/>
      <c r="I53" s="71"/>
      <c r="J53" s="71"/>
      <c r="K53" s="71"/>
      <c r="L53" s="71"/>
      <c r="M53" s="397">
        <f>IF(K32=0,0,T48)</f>
        <v>0</v>
      </c>
      <c r="N53" s="12"/>
      <c r="O53" s="127" t="s">
        <v>198</v>
      </c>
      <c r="P53" s="240"/>
      <c r="Q53" s="227" t="s">
        <v>172</v>
      </c>
      <c r="R53" s="227" t="s">
        <v>173</v>
      </c>
      <c r="S53" s="227" t="s">
        <v>174</v>
      </c>
      <c r="T53" s="229" t="s">
        <v>175</v>
      </c>
    </row>
    <row r="54" spans="1:24" ht="15" customHeight="1" x14ac:dyDescent="0.35">
      <c r="A54" s="72">
        <v>54</v>
      </c>
      <c r="B54" s="71"/>
      <c r="C54" s="85"/>
      <c r="D54" s="88"/>
      <c r="E54" s="73"/>
      <c r="F54" s="87"/>
      <c r="G54" s="87"/>
      <c r="H54" s="71"/>
      <c r="I54" s="71"/>
      <c r="J54" s="71"/>
      <c r="K54" s="71"/>
      <c r="L54" s="71"/>
      <c r="M54" s="71"/>
      <c r="N54" s="12"/>
      <c r="P54" s="3"/>
      <c r="T54" s="4"/>
    </row>
    <row r="55" spans="1:24" ht="15" customHeight="1" x14ac:dyDescent="0.35">
      <c r="A55" s="72">
        <v>55</v>
      </c>
      <c r="B55" s="71"/>
      <c r="C55" s="85"/>
      <c r="D55" s="88"/>
      <c r="E55" s="73"/>
      <c r="F55" s="87" t="s">
        <v>199</v>
      </c>
      <c r="G55" s="87"/>
      <c r="H55" s="71"/>
      <c r="I55" s="71"/>
      <c r="J55" s="71"/>
      <c r="K55" s="71"/>
      <c r="L55" s="71"/>
      <c r="M55" s="333">
        <v>0.42</v>
      </c>
      <c r="N55" s="12"/>
      <c r="P55" s="241" t="s">
        <v>200</v>
      </c>
      <c r="Q55" s="232">
        <v>365</v>
      </c>
      <c r="R55" s="231" t="e">
        <f t="shared" ref="R55:R82" si="1">K$3-Q55</f>
        <v>#VALUE!</v>
      </c>
      <c r="S55" s="232">
        <f>-L34</f>
        <v>0</v>
      </c>
      <c r="T55" s="234" t="e">
        <f t="shared" ref="T55:T82" si="2">S55/(1+T$85)^((365-$Q55)/365)</f>
        <v>#VALUE!</v>
      </c>
    </row>
    <row r="56" spans="1:24" ht="15" customHeight="1" x14ac:dyDescent="0.35">
      <c r="A56" s="72">
        <v>56</v>
      </c>
      <c r="B56" s="71"/>
      <c r="C56" s="85"/>
      <c r="D56" s="88"/>
      <c r="E56" s="73"/>
      <c r="F56" s="87" t="s">
        <v>201</v>
      </c>
      <c r="G56" s="87"/>
      <c r="H56" s="71"/>
      <c r="I56" s="71"/>
      <c r="J56" s="71"/>
      <c r="K56" s="71"/>
      <c r="L56" s="71"/>
      <c r="M56" s="508"/>
      <c r="N56" s="12"/>
      <c r="O56" s="127" t="s">
        <v>202</v>
      </c>
      <c r="P56" s="241" t="s">
        <v>203</v>
      </c>
      <c r="Q56" s="232">
        <v>350</v>
      </c>
      <c r="R56" s="231" t="e">
        <f t="shared" si="1"/>
        <v>#VALUE!</v>
      </c>
      <c r="S56" s="232">
        <f t="shared" ref="S56:S67" si="3">-M67</f>
        <v>0</v>
      </c>
      <c r="T56" s="234" t="e">
        <f t="shared" si="2"/>
        <v>#VALUE!</v>
      </c>
    </row>
    <row r="57" spans="1:24" ht="15" customHeight="1" x14ac:dyDescent="0.35">
      <c r="A57" s="72">
        <v>57</v>
      </c>
      <c r="B57" s="71"/>
      <c r="C57" s="85"/>
      <c r="D57" s="88"/>
      <c r="E57" s="73"/>
      <c r="F57" s="87" t="s">
        <v>204</v>
      </c>
      <c r="G57" s="87"/>
      <c r="H57" s="71"/>
      <c r="I57" s="71"/>
      <c r="J57" s="71"/>
      <c r="K57" s="71"/>
      <c r="L57" s="71"/>
      <c r="M57" s="210">
        <f>'S5a.Regulatory Tax Allowance'!I28</f>
        <v>0</v>
      </c>
      <c r="N57" s="12"/>
      <c r="O57" s="127" t="s">
        <v>161</v>
      </c>
      <c r="P57" s="241" t="s">
        <v>205</v>
      </c>
      <c r="Q57" s="232">
        <v>320</v>
      </c>
      <c r="R57" s="231" t="e">
        <f t="shared" si="1"/>
        <v>#VALUE!</v>
      </c>
      <c r="S57" s="232">
        <f t="shared" si="3"/>
        <v>0</v>
      </c>
      <c r="T57" s="234" t="e">
        <f t="shared" si="2"/>
        <v>#VALUE!</v>
      </c>
    </row>
    <row r="58" spans="1:24" ht="15" customHeight="1" thickBot="1" x14ac:dyDescent="0.4">
      <c r="A58" s="72">
        <v>58</v>
      </c>
      <c r="B58" s="71"/>
      <c r="C58" s="85"/>
      <c r="D58" s="88"/>
      <c r="E58" s="73"/>
      <c r="F58" s="87"/>
      <c r="G58" s="87"/>
      <c r="H58" s="71"/>
      <c r="I58" s="71"/>
      <c r="J58" s="71"/>
      <c r="K58" s="71"/>
      <c r="L58" s="71"/>
      <c r="M58" s="71"/>
      <c r="N58" s="12"/>
      <c r="O58" s="128"/>
      <c r="P58" s="241" t="s">
        <v>206</v>
      </c>
      <c r="Q58" s="232">
        <v>289</v>
      </c>
      <c r="R58" s="231" t="e">
        <f t="shared" si="1"/>
        <v>#VALUE!</v>
      </c>
      <c r="S58" s="232">
        <f t="shared" si="3"/>
        <v>0</v>
      </c>
      <c r="T58" s="234" t="e">
        <f t="shared" si="2"/>
        <v>#VALUE!</v>
      </c>
    </row>
    <row r="59" spans="1:24" ht="15" customHeight="1" thickBot="1" x14ac:dyDescent="0.4">
      <c r="A59" s="72">
        <v>59</v>
      </c>
      <c r="B59" s="71"/>
      <c r="C59" s="85"/>
      <c r="D59" s="174" t="s">
        <v>128</v>
      </c>
      <c r="E59" s="172"/>
      <c r="F59" s="167"/>
      <c r="G59" s="167"/>
      <c r="H59" s="71"/>
      <c r="I59" s="71"/>
      <c r="J59" s="71"/>
      <c r="K59" s="71"/>
      <c r="L59" s="71"/>
      <c r="M59" s="209">
        <f>M53-($M$55*$M$56*$M$57)</f>
        <v>0</v>
      </c>
      <c r="N59" s="12"/>
      <c r="O59" s="127" t="s">
        <v>207</v>
      </c>
      <c r="P59" s="241" t="s">
        <v>208</v>
      </c>
      <c r="Q59" s="232">
        <v>259</v>
      </c>
      <c r="R59" s="231" t="e">
        <f t="shared" si="1"/>
        <v>#VALUE!</v>
      </c>
      <c r="S59" s="232">
        <f t="shared" si="3"/>
        <v>0</v>
      </c>
      <c r="T59" s="234" t="e">
        <f t="shared" si="2"/>
        <v>#VALUE!</v>
      </c>
    </row>
    <row r="60" spans="1:24" ht="15" customHeight="1" x14ac:dyDescent="0.35">
      <c r="A60" s="72">
        <v>60</v>
      </c>
      <c r="B60" s="71"/>
      <c r="C60" s="85"/>
      <c r="D60" s="71"/>
      <c r="E60" s="71"/>
      <c r="F60" s="71"/>
      <c r="G60" s="71"/>
      <c r="H60" s="71"/>
      <c r="I60" s="71"/>
      <c r="J60" s="71"/>
      <c r="K60" s="71"/>
      <c r="L60" s="71"/>
      <c r="M60" s="71"/>
      <c r="N60" s="12"/>
      <c r="P60" s="241" t="s">
        <v>209</v>
      </c>
      <c r="Q60" s="232">
        <v>228</v>
      </c>
      <c r="R60" s="231" t="e">
        <f t="shared" si="1"/>
        <v>#VALUE!</v>
      </c>
      <c r="S60" s="232">
        <f t="shared" si="3"/>
        <v>0</v>
      </c>
      <c r="T60" s="234" t="e">
        <f t="shared" si="2"/>
        <v>#VALUE!</v>
      </c>
    </row>
    <row r="61" spans="1:24" ht="14.25" customHeight="1" x14ac:dyDescent="0.35">
      <c r="A61" s="72">
        <v>61</v>
      </c>
      <c r="B61" s="14"/>
      <c r="C61" s="85" t="s">
        <v>210</v>
      </c>
      <c r="D61" s="88"/>
      <c r="E61" s="73"/>
      <c r="F61" s="87"/>
      <c r="G61" s="87"/>
      <c r="H61" s="71"/>
      <c r="I61" s="71"/>
      <c r="J61" s="71"/>
      <c r="K61" s="71"/>
      <c r="L61" s="126"/>
      <c r="M61" s="71"/>
      <c r="N61" s="12"/>
      <c r="P61" s="241" t="s">
        <v>211</v>
      </c>
      <c r="Q61" s="232">
        <v>197</v>
      </c>
      <c r="R61" s="231" t="e">
        <f t="shared" si="1"/>
        <v>#VALUE!</v>
      </c>
      <c r="S61" s="232">
        <f t="shared" si="3"/>
        <v>0</v>
      </c>
      <c r="T61" s="234" t="e">
        <f t="shared" si="2"/>
        <v>#VALUE!</v>
      </c>
    </row>
    <row r="62" spans="1:24" ht="14.25" customHeight="1" thickBot="1" x14ac:dyDescent="0.4">
      <c r="A62" s="72">
        <v>62</v>
      </c>
      <c r="B62" s="14"/>
      <c r="C62" s="85"/>
      <c r="D62" s="88"/>
      <c r="E62" s="73"/>
      <c r="F62" s="87"/>
      <c r="G62" s="87"/>
      <c r="H62" s="84"/>
      <c r="I62" s="71"/>
      <c r="J62" s="71"/>
      <c r="K62" s="71"/>
      <c r="L62" s="126"/>
      <c r="M62" s="71"/>
      <c r="N62" s="12"/>
      <c r="P62" s="241" t="s">
        <v>212</v>
      </c>
      <c r="Q62" s="232">
        <v>167</v>
      </c>
      <c r="R62" s="231" t="e">
        <f t="shared" si="1"/>
        <v>#VALUE!</v>
      </c>
      <c r="S62" s="232">
        <f t="shared" si="3"/>
        <v>0</v>
      </c>
      <c r="T62" s="234" t="e">
        <f t="shared" si="2"/>
        <v>#VALUE!</v>
      </c>
    </row>
    <row r="63" spans="1:24" ht="15" customHeight="1" thickBot="1" x14ac:dyDescent="0.4">
      <c r="A63" s="72">
        <v>63</v>
      </c>
      <c r="B63" s="71"/>
      <c r="C63" s="85"/>
      <c r="D63" s="88"/>
      <c r="E63" s="173" t="s">
        <v>162</v>
      </c>
      <c r="F63" s="173"/>
      <c r="G63" s="71"/>
      <c r="H63" s="71"/>
      <c r="I63" s="71"/>
      <c r="J63" s="71"/>
      <c r="K63" s="71"/>
      <c r="L63" s="71"/>
      <c r="M63" s="398" t="str">
        <f>IF(M79=0,"N/A",L34)</f>
        <v>N/A</v>
      </c>
      <c r="N63" s="12"/>
      <c r="O63" s="127" t="s">
        <v>213</v>
      </c>
      <c r="P63" s="241" t="s">
        <v>214</v>
      </c>
      <c r="Q63" s="232">
        <v>136</v>
      </c>
      <c r="R63" s="231" t="e">
        <f t="shared" si="1"/>
        <v>#VALUE!</v>
      </c>
      <c r="S63" s="232">
        <f t="shared" si="3"/>
        <v>0</v>
      </c>
      <c r="T63" s="234" t="e">
        <f t="shared" si="2"/>
        <v>#VALUE!</v>
      </c>
    </row>
    <row r="64" spans="1:24" ht="15" customHeight="1" x14ac:dyDescent="0.35">
      <c r="A64" s="72">
        <v>64</v>
      </c>
      <c r="B64" s="71"/>
      <c r="C64" s="85"/>
      <c r="D64" s="88"/>
      <c r="E64" s="73"/>
      <c r="F64" s="87"/>
      <c r="G64" s="71"/>
      <c r="H64" s="71"/>
      <c r="I64" s="71"/>
      <c r="J64" s="71"/>
      <c r="K64" s="71"/>
      <c r="L64" s="71"/>
      <c r="M64" s="71"/>
      <c r="N64" s="12"/>
      <c r="P64" s="241" t="s">
        <v>215</v>
      </c>
      <c r="Q64" s="232">
        <v>106</v>
      </c>
      <c r="R64" s="231" t="e">
        <f t="shared" si="1"/>
        <v>#VALUE!</v>
      </c>
      <c r="S64" s="232">
        <f t="shared" si="3"/>
        <v>0</v>
      </c>
      <c r="T64" s="234" t="e">
        <f t="shared" si="2"/>
        <v>#VALUE!</v>
      </c>
    </row>
    <row r="65" spans="1:20" ht="15" customHeight="1" x14ac:dyDescent="0.35">
      <c r="A65" s="72">
        <v>65</v>
      </c>
      <c r="B65" s="71"/>
      <c r="C65" s="85"/>
      <c r="D65" s="88"/>
      <c r="E65" s="73"/>
      <c r="F65" s="167"/>
      <c r="G65" s="84"/>
      <c r="H65" s="152"/>
      <c r="I65" s="152"/>
      <c r="J65" s="71"/>
      <c r="K65" s="84"/>
      <c r="L65" s="84"/>
      <c r="M65" s="152"/>
      <c r="N65" s="12"/>
      <c r="P65" s="241" t="s">
        <v>216</v>
      </c>
      <c r="Q65" s="232">
        <v>75</v>
      </c>
      <c r="R65" s="231" t="e">
        <f t="shared" si="1"/>
        <v>#VALUE!</v>
      </c>
      <c r="S65" s="232">
        <f t="shared" si="3"/>
        <v>0</v>
      </c>
      <c r="T65" s="234" t="e">
        <f t="shared" si="2"/>
        <v>#VALUE!</v>
      </c>
    </row>
    <row r="66" spans="1:20" ht="27.6" x14ac:dyDescent="0.35">
      <c r="A66" s="72">
        <v>66</v>
      </c>
      <c r="B66" s="71"/>
      <c r="C66" s="85"/>
      <c r="D66" s="88"/>
      <c r="E66" s="73"/>
      <c r="F66" s="87"/>
      <c r="G66" s="180" t="s">
        <v>165</v>
      </c>
      <c r="H66" s="159"/>
      <c r="I66" s="180" t="s">
        <v>176</v>
      </c>
      <c r="J66" s="158" t="s">
        <v>179</v>
      </c>
      <c r="K66" s="158" t="s">
        <v>217</v>
      </c>
      <c r="L66" s="180" t="s">
        <v>218</v>
      </c>
      <c r="M66" s="180" t="s">
        <v>219</v>
      </c>
      <c r="N66" s="12"/>
      <c r="P66" s="241" t="s">
        <v>220</v>
      </c>
      <c r="Q66" s="232">
        <v>44</v>
      </c>
      <c r="R66" s="231" t="e">
        <f t="shared" si="1"/>
        <v>#VALUE!</v>
      </c>
      <c r="S66" s="232">
        <f t="shared" si="3"/>
        <v>0</v>
      </c>
      <c r="T66" s="234" t="e">
        <f t="shared" si="2"/>
        <v>#VALUE!</v>
      </c>
    </row>
    <row r="67" spans="1:20" ht="15" customHeight="1" x14ac:dyDescent="0.35">
      <c r="A67" s="72">
        <v>67</v>
      </c>
      <c r="B67" s="71"/>
      <c r="C67" s="85"/>
      <c r="D67" s="88"/>
      <c r="E67" s="73"/>
      <c r="F67" s="87" t="s">
        <v>221</v>
      </c>
      <c r="G67" s="202"/>
      <c r="H67" s="71"/>
      <c r="I67" s="512"/>
      <c r="J67" s="512"/>
      <c r="K67" s="512"/>
      <c r="L67" s="513"/>
      <c r="M67" s="203">
        <f>I67+J67-K67-L67</f>
        <v>0</v>
      </c>
      <c r="N67" s="12"/>
      <c r="P67" s="241" t="s">
        <v>222</v>
      </c>
      <c r="Q67" s="232">
        <v>16</v>
      </c>
      <c r="R67" s="231" t="e">
        <f t="shared" si="1"/>
        <v>#VALUE!</v>
      </c>
      <c r="S67" s="232">
        <f t="shared" si="3"/>
        <v>0</v>
      </c>
      <c r="T67" s="234" t="e">
        <f t="shared" si="2"/>
        <v>#VALUE!</v>
      </c>
    </row>
    <row r="68" spans="1:20" ht="15" customHeight="1" x14ac:dyDescent="0.35">
      <c r="A68" s="72">
        <v>68</v>
      </c>
      <c r="B68" s="71"/>
      <c r="C68" s="85"/>
      <c r="D68" s="88"/>
      <c r="E68" s="73"/>
      <c r="F68" s="87" t="s">
        <v>223</v>
      </c>
      <c r="G68" s="202"/>
      <c r="H68" s="71"/>
      <c r="I68" s="512"/>
      <c r="J68" s="512"/>
      <c r="K68" s="512"/>
      <c r="L68" s="513"/>
      <c r="M68" s="203">
        <f t="shared" ref="M68:M78" si="4">I68+J68-K68-L68</f>
        <v>0</v>
      </c>
      <c r="N68" s="12"/>
      <c r="P68" s="241" t="s">
        <v>224</v>
      </c>
      <c r="Q68" s="232">
        <v>315</v>
      </c>
      <c r="R68" s="231" t="e">
        <f t="shared" si="1"/>
        <v>#VALUE!</v>
      </c>
      <c r="S68" s="232">
        <f t="shared" ref="S68:S79" si="5">G67</f>
        <v>0</v>
      </c>
      <c r="T68" s="234" t="e">
        <f t="shared" si="2"/>
        <v>#VALUE!</v>
      </c>
    </row>
    <row r="69" spans="1:20" ht="15" customHeight="1" x14ac:dyDescent="0.35">
      <c r="A69" s="72">
        <v>69</v>
      </c>
      <c r="B69" s="71"/>
      <c r="C69" s="85"/>
      <c r="D69" s="88"/>
      <c r="E69" s="73"/>
      <c r="F69" s="87" t="s">
        <v>225</v>
      </c>
      <c r="G69" s="202"/>
      <c r="H69" s="71"/>
      <c r="I69" s="512"/>
      <c r="J69" s="512"/>
      <c r="K69" s="512"/>
      <c r="L69" s="513"/>
      <c r="M69" s="203">
        <f t="shared" si="4"/>
        <v>0</v>
      </c>
      <c r="N69" s="12"/>
      <c r="P69" s="241" t="s">
        <v>226</v>
      </c>
      <c r="Q69" s="232">
        <v>284</v>
      </c>
      <c r="R69" s="231" t="e">
        <f t="shared" si="1"/>
        <v>#VALUE!</v>
      </c>
      <c r="S69" s="232">
        <f t="shared" si="5"/>
        <v>0</v>
      </c>
      <c r="T69" s="234" t="e">
        <f t="shared" si="2"/>
        <v>#VALUE!</v>
      </c>
    </row>
    <row r="70" spans="1:20" ht="15" customHeight="1" x14ac:dyDescent="0.35">
      <c r="A70" s="72">
        <v>70</v>
      </c>
      <c r="B70" s="71"/>
      <c r="C70" s="85"/>
      <c r="D70" s="88"/>
      <c r="E70" s="73"/>
      <c r="F70" s="87" t="s">
        <v>227</v>
      </c>
      <c r="G70" s="202"/>
      <c r="H70" s="71"/>
      <c r="I70" s="512"/>
      <c r="J70" s="512"/>
      <c r="K70" s="512"/>
      <c r="L70" s="513"/>
      <c r="M70" s="203">
        <f t="shared" si="4"/>
        <v>0</v>
      </c>
      <c r="N70" s="12"/>
      <c r="P70" s="241" t="s">
        <v>228</v>
      </c>
      <c r="Q70" s="232">
        <v>254</v>
      </c>
      <c r="R70" s="231" t="e">
        <f t="shared" si="1"/>
        <v>#VALUE!</v>
      </c>
      <c r="S70" s="232">
        <f t="shared" si="5"/>
        <v>0</v>
      </c>
      <c r="T70" s="234" t="e">
        <f t="shared" si="2"/>
        <v>#VALUE!</v>
      </c>
    </row>
    <row r="71" spans="1:20" ht="15" customHeight="1" x14ac:dyDescent="0.35">
      <c r="A71" s="72">
        <v>71</v>
      </c>
      <c r="B71" s="71"/>
      <c r="C71" s="85"/>
      <c r="D71" s="88"/>
      <c r="E71" s="73"/>
      <c r="F71" s="87" t="s">
        <v>229</v>
      </c>
      <c r="G71" s="202"/>
      <c r="H71" s="71"/>
      <c r="I71" s="512"/>
      <c r="J71" s="512"/>
      <c r="K71" s="512"/>
      <c r="L71" s="513"/>
      <c r="M71" s="203">
        <f t="shared" si="4"/>
        <v>0</v>
      </c>
      <c r="N71" s="12"/>
      <c r="P71" s="241" t="s">
        <v>230</v>
      </c>
      <c r="Q71" s="232">
        <v>223</v>
      </c>
      <c r="R71" s="231" t="e">
        <f t="shared" si="1"/>
        <v>#VALUE!</v>
      </c>
      <c r="S71" s="232">
        <f t="shared" si="5"/>
        <v>0</v>
      </c>
      <c r="T71" s="234" t="e">
        <f t="shared" si="2"/>
        <v>#VALUE!</v>
      </c>
    </row>
    <row r="72" spans="1:20" ht="15" customHeight="1" x14ac:dyDescent="0.35">
      <c r="A72" s="72">
        <v>72</v>
      </c>
      <c r="B72" s="71"/>
      <c r="C72" s="85"/>
      <c r="D72" s="88"/>
      <c r="E72" s="73"/>
      <c r="F72" s="87" t="s">
        <v>231</v>
      </c>
      <c r="G72" s="202"/>
      <c r="H72" s="71"/>
      <c r="I72" s="512"/>
      <c r="J72" s="512"/>
      <c r="K72" s="512"/>
      <c r="L72" s="513"/>
      <c r="M72" s="203">
        <f t="shared" si="4"/>
        <v>0</v>
      </c>
      <c r="N72" s="12"/>
      <c r="P72" s="241" t="s">
        <v>232</v>
      </c>
      <c r="Q72" s="232">
        <v>192</v>
      </c>
      <c r="R72" s="231" t="e">
        <f t="shared" si="1"/>
        <v>#VALUE!</v>
      </c>
      <c r="S72" s="232">
        <f t="shared" si="5"/>
        <v>0</v>
      </c>
      <c r="T72" s="234" t="e">
        <f t="shared" si="2"/>
        <v>#VALUE!</v>
      </c>
    </row>
    <row r="73" spans="1:20" ht="15" customHeight="1" x14ac:dyDescent="0.35">
      <c r="A73" s="72">
        <v>73</v>
      </c>
      <c r="B73" s="71"/>
      <c r="C73" s="85"/>
      <c r="D73" s="88"/>
      <c r="E73" s="73"/>
      <c r="F73" s="87" t="s">
        <v>233</v>
      </c>
      <c r="G73" s="202"/>
      <c r="H73" s="71"/>
      <c r="I73" s="512"/>
      <c r="J73" s="512"/>
      <c r="K73" s="512"/>
      <c r="L73" s="513"/>
      <c r="M73" s="203">
        <f t="shared" si="4"/>
        <v>0</v>
      </c>
      <c r="N73" s="12"/>
      <c r="P73" s="241" t="s">
        <v>234</v>
      </c>
      <c r="Q73" s="232">
        <v>162</v>
      </c>
      <c r="R73" s="231" t="e">
        <f t="shared" si="1"/>
        <v>#VALUE!</v>
      </c>
      <c r="S73" s="232">
        <f t="shared" si="5"/>
        <v>0</v>
      </c>
      <c r="T73" s="234" t="e">
        <f t="shared" si="2"/>
        <v>#VALUE!</v>
      </c>
    </row>
    <row r="74" spans="1:20" ht="15" customHeight="1" x14ac:dyDescent="0.35">
      <c r="A74" s="72">
        <v>74</v>
      </c>
      <c r="B74" s="71"/>
      <c r="C74" s="85"/>
      <c r="D74" s="88"/>
      <c r="E74" s="73"/>
      <c r="F74" s="87" t="s">
        <v>235</v>
      </c>
      <c r="G74" s="202"/>
      <c r="H74" s="71"/>
      <c r="I74" s="512"/>
      <c r="J74" s="512"/>
      <c r="K74" s="512"/>
      <c r="L74" s="513"/>
      <c r="M74" s="203">
        <f t="shared" si="4"/>
        <v>0</v>
      </c>
      <c r="N74" s="12"/>
      <c r="P74" s="241" t="s">
        <v>236</v>
      </c>
      <c r="Q74" s="232">
        <v>131</v>
      </c>
      <c r="R74" s="231" t="e">
        <f t="shared" si="1"/>
        <v>#VALUE!</v>
      </c>
      <c r="S74" s="232">
        <f t="shared" si="5"/>
        <v>0</v>
      </c>
      <c r="T74" s="234" t="e">
        <f t="shared" si="2"/>
        <v>#VALUE!</v>
      </c>
    </row>
    <row r="75" spans="1:20" ht="15" customHeight="1" x14ac:dyDescent="0.35">
      <c r="A75" s="72">
        <v>75</v>
      </c>
      <c r="B75" s="71"/>
      <c r="C75" s="85"/>
      <c r="D75" s="88"/>
      <c r="E75" s="73"/>
      <c r="F75" s="87" t="s">
        <v>237</v>
      </c>
      <c r="G75" s="202"/>
      <c r="H75" s="71"/>
      <c r="I75" s="512"/>
      <c r="J75" s="512"/>
      <c r="K75" s="512"/>
      <c r="L75" s="513"/>
      <c r="M75" s="203">
        <f t="shared" si="4"/>
        <v>0</v>
      </c>
      <c r="N75" s="12"/>
      <c r="P75" s="241" t="s">
        <v>238</v>
      </c>
      <c r="Q75" s="232">
        <v>101</v>
      </c>
      <c r="R75" s="231" t="e">
        <f t="shared" si="1"/>
        <v>#VALUE!</v>
      </c>
      <c r="S75" s="232">
        <f t="shared" si="5"/>
        <v>0</v>
      </c>
      <c r="T75" s="234" t="e">
        <f t="shared" si="2"/>
        <v>#VALUE!</v>
      </c>
    </row>
    <row r="76" spans="1:20" ht="15" customHeight="1" x14ac:dyDescent="0.35">
      <c r="A76" s="72">
        <v>76</v>
      </c>
      <c r="B76" s="71"/>
      <c r="C76" s="85"/>
      <c r="D76" s="88"/>
      <c r="E76" s="73"/>
      <c r="F76" s="87" t="s">
        <v>239</v>
      </c>
      <c r="G76" s="202"/>
      <c r="H76" s="71"/>
      <c r="I76" s="512"/>
      <c r="J76" s="512"/>
      <c r="K76" s="512"/>
      <c r="L76" s="513"/>
      <c r="M76" s="203">
        <f t="shared" si="4"/>
        <v>0</v>
      </c>
      <c r="N76" s="12"/>
      <c r="P76" s="241" t="s">
        <v>240</v>
      </c>
      <c r="Q76" s="232">
        <v>70</v>
      </c>
      <c r="R76" s="231" t="e">
        <f t="shared" si="1"/>
        <v>#VALUE!</v>
      </c>
      <c r="S76" s="232">
        <f t="shared" si="5"/>
        <v>0</v>
      </c>
      <c r="T76" s="234" t="e">
        <f t="shared" si="2"/>
        <v>#VALUE!</v>
      </c>
    </row>
    <row r="77" spans="1:20" ht="15" customHeight="1" x14ac:dyDescent="0.35">
      <c r="A77" s="72">
        <v>77</v>
      </c>
      <c r="B77" s="71"/>
      <c r="C77" s="85"/>
      <c r="D77" s="88"/>
      <c r="E77" s="73"/>
      <c r="F77" s="87" t="s">
        <v>241</v>
      </c>
      <c r="G77" s="202"/>
      <c r="H77" s="71"/>
      <c r="I77" s="512"/>
      <c r="J77" s="512"/>
      <c r="K77" s="512"/>
      <c r="L77" s="513"/>
      <c r="M77" s="203">
        <f t="shared" si="4"/>
        <v>0</v>
      </c>
      <c r="N77" s="12"/>
      <c r="P77" s="241" t="s">
        <v>242</v>
      </c>
      <c r="Q77" s="232">
        <v>39</v>
      </c>
      <c r="R77" s="231" t="e">
        <f t="shared" si="1"/>
        <v>#VALUE!</v>
      </c>
      <c r="S77" s="232">
        <f t="shared" si="5"/>
        <v>0</v>
      </c>
      <c r="T77" s="234" t="e">
        <f t="shared" si="2"/>
        <v>#VALUE!</v>
      </c>
    </row>
    <row r="78" spans="1:20" ht="15" customHeight="1" thickBot="1" x14ac:dyDescent="0.4">
      <c r="A78" s="72">
        <v>78</v>
      </c>
      <c r="B78" s="71"/>
      <c r="C78" s="85"/>
      <c r="D78" s="88"/>
      <c r="E78" s="73"/>
      <c r="F78" s="87" t="s">
        <v>243</v>
      </c>
      <c r="G78" s="202"/>
      <c r="H78" s="71"/>
      <c r="I78" s="512"/>
      <c r="J78" s="512"/>
      <c r="K78" s="512"/>
      <c r="L78" s="513"/>
      <c r="M78" s="203">
        <f t="shared" si="4"/>
        <v>0</v>
      </c>
      <c r="N78" s="12"/>
      <c r="P78" s="241" t="s">
        <v>244</v>
      </c>
      <c r="Q78" s="232">
        <v>11</v>
      </c>
      <c r="R78" s="231" t="e">
        <f t="shared" si="1"/>
        <v>#VALUE!</v>
      </c>
      <c r="S78" s="232">
        <f t="shared" si="5"/>
        <v>0</v>
      </c>
      <c r="T78" s="234" t="e">
        <f t="shared" si="2"/>
        <v>#VALUE!</v>
      </c>
    </row>
    <row r="79" spans="1:20" ht="15" customHeight="1" thickBot="1" x14ac:dyDescent="0.4">
      <c r="A79" s="72">
        <v>79</v>
      </c>
      <c r="B79" s="71"/>
      <c r="C79" s="85"/>
      <c r="D79" s="88"/>
      <c r="E79" s="75" t="s">
        <v>245</v>
      </c>
      <c r="F79" s="87"/>
      <c r="G79" s="252">
        <f>SUM(G67:G78)</f>
        <v>0</v>
      </c>
      <c r="H79" s="71"/>
      <c r="I79" s="252">
        <f t="shared" ref="I79:L79" si="6">SUM(I67:I78)</f>
        <v>0</v>
      </c>
      <c r="J79" s="252">
        <f t="shared" si="6"/>
        <v>0</v>
      </c>
      <c r="K79" s="252">
        <f t="shared" si="6"/>
        <v>0</v>
      </c>
      <c r="L79" s="252">
        <f t="shared" si="6"/>
        <v>0</v>
      </c>
      <c r="M79" s="204">
        <f>I79+J79-K79-L79</f>
        <v>0</v>
      </c>
      <c r="N79" s="12"/>
      <c r="P79" s="241" t="s">
        <v>246</v>
      </c>
      <c r="Q79" s="232">
        <v>-20</v>
      </c>
      <c r="R79" s="231" t="e">
        <f t="shared" si="1"/>
        <v>#VALUE!</v>
      </c>
      <c r="S79" s="232">
        <f t="shared" si="5"/>
        <v>0</v>
      </c>
      <c r="T79" s="234" t="e">
        <f t="shared" si="2"/>
        <v>#VALUE!</v>
      </c>
    </row>
    <row r="80" spans="1:20" ht="15" customHeight="1" thickBot="1" x14ac:dyDescent="0.4">
      <c r="A80" s="72">
        <v>80</v>
      </c>
      <c r="B80" s="71"/>
      <c r="C80" s="85"/>
      <c r="D80" s="88"/>
      <c r="E80" s="73"/>
      <c r="F80" s="87"/>
      <c r="G80" s="87"/>
      <c r="H80" s="71"/>
      <c r="I80" s="71"/>
      <c r="J80" s="71"/>
      <c r="K80" s="71"/>
      <c r="L80" s="71"/>
      <c r="M80" s="71"/>
      <c r="N80" s="12"/>
      <c r="P80" s="242" t="s">
        <v>247</v>
      </c>
      <c r="Q80">
        <v>182</v>
      </c>
      <c r="R80" s="231" t="e">
        <f t="shared" si="1"/>
        <v>#VALUE!</v>
      </c>
      <c r="S80" s="243" t="e">
        <f>-M81</f>
        <v>#VALUE!</v>
      </c>
      <c r="T80" s="234" t="e">
        <f t="shared" si="2"/>
        <v>#VALUE!</v>
      </c>
    </row>
    <row r="81" spans="1:20" ht="15.75" customHeight="1" thickBot="1" x14ac:dyDescent="0.4">
      <c r="A81" s="72">
        <v>81</v>
      </c>
      <c r="B81" s="71"/>
      <c r="C81" s="85"/>
      <c r="D81" s="88"/>
      <c r="E81" s="172" t="s">
        <v>183</v>
      </c>
      <c r="F81" s="167"/>
      <c r="G81" s="251"/>
      <c r="H81" s="71"/>
      <c r="I81" s="71"/>
      <c r="J81" s="71"/>
      <c r="K81" s="71"/>
      <c r="L81" s="71"/>
      <c r="M81" s="398" t="str">
        <f>IF(M79=0,"N/A",K41)</f>
        <v>N/A</v>
      </c>
      <c r="N81" s="12"/>
      <c r="O81" s="127" t="s">
        <v>248</v>
      </c>
      <c r="P81" s="241" t="s">
        <v>186</v>
      </c>
      <c r="Q81" s="232">
        <v>0</v>
      </c>
      <c r="R81" s="231" t="e">
        <f t="shared" si="1"/>
        <v>#VALUE!</v>
      </c>
      <c r="S81" s="233" t="str">
        <f>M83</f>
        <v>N/A</v>
      </c>
      <c r="T81" s="234" t="e">
        <f t="shared" si="2"/>
        <v>#VALUE!</v>
      </c>
    </row>
    <row r="82" spans="1:20" ht="15" customHeight="1" thickBot="1" x14ac:dyDescent="0.4">
      <c r="A82" s="72">
        <v>82</v>
      </c>
      <c r="B82" s="71"/>
      <c r="C82" s="85"/>
      <c r="D82" s="88"/>
      <c r="E82" s="73"/>
      <c r="F82" s="87"/>
      <c r="G82" s="87"/>
      <c r="H82" s="71"/>
      <c r="I82" s="71"/>
      <c r="J82" s="71"/>
      <c r="K82" s="71"/>
      <c r="L82" s="71"/>
      <c r="M82" s="71"/>
      <c r="N82" s="12"/>
      <c r="P82" s="241" t="s">
        <v>187</v>
      </c>
      <c r="Q82" s="232">
        <v>0</v>
      </c>
      <c r="R82" s="231" t="e">
        <f t="shared" si="1"/>
        <v>#VALUE!</v>
      </c>
      <c r="S82" s="233" t="str">
        <f>M85</f>
        <v>N/A</v>
      </c>
      <c r="T82" s="234" t="e">
        <f t="shared" si="2"/>
        <v>#VALUE!</v>
      </c>
    </row>
    <row r="83" spans="1:20" ht="15" customHeight="1" thickBot="1" x14ac:dyDescent="0.4">
      <c r="A83" s="72">
        <v>83</v>
      </c>
      <c r="B83" s="71"/>
      <c r="C83" s="85"/>
      <c r="D83" s="88"/>
      <c r="E83" s="173" t="s">
        <v>188</v>
      </c>
      <c r="F83" s="167"/>
      <c r="G83" s="167"/>
      <c r="H83" s="71"/>
      <c r="I83" s="71"/>
      <c r="J83" s="71"/>
      <c r="K83" s="14"/>
      <c r="L83" s="84"/>
      <c r="M83" s="398" t="str">
        <f>IF(M79=0,"N/A",L45)</f>
        <v>N/A</v>
      </c>
      <c r="N83" s="12"/>
      <c r="O83" s="127" t="s">
        <v>249</v>
      </c>
      <c r="P83" s="3"/>
      <c r="T83" s="4"/>
    </row>
    <row r="84" spans="1:20" ht="15" customHeight="1" thickBot="1" x14ac:dyDescent="0.4">
      <c r="A84" s="72">
        <v>84</v>
      </c>
      <c r="B84" s="71"/>
      <c r="C84" s="85"/>
      <c r="D84" s="88"/>
      <c r="E84" s="73"/>
      <c r="F84" s="87"/>
      <c r="G84" s="87"/>
      <c r="H84" s="71"/>
      <c r="I84" s="71"/>
      <c r="J84" s="71"/>
      <c r="K84" s="71"/>
      <c r="L84" s="71"/>
      <c r="M84" s="84"/>
      <c r="N84" s="153"/>
      <c r="P84" s="3"/>
      <c r="S84" s="283" t="s">
        <v>189</v>
      </c>
      <c r="T84" s="280" t="e">
        <f>0.1*SIGN(SUM(S55:S82))</f>
        <v>#VALUE!</v>
      </c>
    </row>
    <row r="85" spans="1:20" ht="15" customHeight="1" thickBot="1" x14ac:dyDescent="0.4">
      <c r="A85" s="72">
        <v>85</v>
      </c>
      <c r="B85" s="71"/>
      <c r="C85" s="85"/>
      <c r="D85" s="88"/>
      <c r="E85" s="173" t="s">
        <v>187</v>
      </c>
      <c r="F85" s="167"/>
      <c r="G85" s="167"/>
      <c r="H85" s="71"/>
      <c r="I85" s="71"/>
      <c r="J85" s="71"/>
      <c r="K85" s="71"/>
      <c r="L85" s="71"/>
      <c r="M85" s="398" t="str">
        <f>IF(M79=0,"N/A",L51)</f>
        <v>N/A</v>
      </c>
      <c r="N85" s="12"/>
      <c r="O85" s="127" t="s">
        <v>250</v>
      </c>
      <c r="P85" s="3"/>
      <c r="S85" s="283" t="s">
        <v>190</v>
      </c>
      <c r="T85" s="282" t="e">
        <f>XIRR(S55:S82,R55:R82,T84)</f>
        <v>#VALUE!</v>
      </c>
    </row>
    <row r="86" spans="1:20" ht="15" customHeight="1" x14ac:dyDescent="0.35">
      <c r="A86" s="72">
        <v>86</v>
      </c>
      <c r="B86" s="71"/>
      <c r="C86" s="85"/>
      <c r="D86" s="88"/>
      <c r="E86" s="73"/>
      <c r="F86" s="85"/>
      <c r="G86" s="85"/>
      <c r="H86" s="85"/>
      <c r="I86" s="85"/>
      <c r="J86" s="85"/>
      <c r="K86" s="85"/>
      <c r="L86" s="85"/>
      <c r="M86" s="85"/>
      <c r="N86" s="12"/>
      <c r="P86" s="3"/>
      <c r="S86" s="283" t="s">
        <v>192</v>
      </c>
      <c r="T86" s="238" t="e">
        <f>SUM(T55:T82)</f>
        <v>#VALUE!</v>
      </c>
    </row>
    <row r="87" spans="1:20" ht="15" customHeight="1" thickBot="1" x14ac:dyDescent="0.4">
      <c r="A87" s="72">
        <v>87</v>
      </c>
      <c r="B87" s="71"/>
      <c r="C87" s="85"/>
      <c r="D87" s="88"/>
      <c r="E87" s="73"/>
      <c r="F87" s="71"/>
      <c r="G87" s="71"/>
      <c r="H87" s="71"/>
      <c r="I87" s="71"/>
      <c r="J87" s="71"/>
      <c r="K87" s="14"/>
      <c r="L87" s="38"/>
      <c r="M87" s="71"/>
      <c r="N87" s="12"/>
      <c r="P87" s="3"/>
      <c r="S87" s="236" t="s">
        <v>194</v>
      </c>
      <c r="T87" s="282" t="e">
        <f>IF(ABS(T86)&lt;0.01,T85,"ERROR")</f>
        <v>#VALUE!</v>
      </c>
    </row>
    <row r="88" spans="1:20" ht="15" customHeight="1" thickBot="1" x14ac:dyDescent="0.4">
      <c r="A88" s="72">
        <v>88</v>
      </c>
      <c r="B88" s="71"/>
      <c r="C88" s="85"/>
      <c r="D88" s="172" t="s">
        <v>251</v>
      </c>
      <c r="E88" s="172"/>
      <c r="F88" s="167"/>
      <c r="G88" s="167"/>
      <c r="H88" s="56"/>
      <c r="I88" s="154"/>
      <c r="J88" s="154"/>
      <c r="K88" s="154"/>
      <c r="L88" s="154"/>
      <c r="M88" s="399" t="str">
        <f>IF(M79=0,"N/A",T87)</f>
        <v>N/A</v>
      </c>
      <c r="N88" s="12"/>
      <c r="O88" s="127" t="s">
        <v>252</v>
      </c>
      <c r="P88" s="244" t="s">
        <v>253</v>
      </c>
      <c r="T88" s="4"/>
    </row>
    <row r="89" spans="1:20" ht="15" customHeight="1" thickBot="1" x14ac:dyDescent="0.4">
      <c r="A89" s="72">
        <v>89</v>
      </c>
      <c r="B89" s="71"/>
      <c r="C89" s="85"/>
      <c r="D89" s="157"/>
      <c r="E89" s="155"/>
      <c r="F89" s="156"/>
      <c r="G89" s="156"/>
      <c r="H89" s="154"/>
      <c r="I89" s="154"/>
      <c r="J89" s="154"/>
      <c r="K89" s="154"/>
      <c r="L89" s="154"/>
      <c r="M89" s="71"/>
      <c r="N89" s="12"/>
      <c r="P89" s="5"/>
      <c r="Q89" s="6"/>
      <c r="R89" s="6"/>
      <c r="S89" s="6"/>
      <c r="T89" s="7"/>
    </row>
    <row r="90" spans="1:20" ht="15" customHeight="1" thickBot="1" x14ac:dyDescent="0.4">
      <c r="A90" s="72">
        <v>90</v>
      </c>
      <c r="B90" s="71"/>
      <c r="C90" s="85"/>
      <c r="D90" s="172" t="s">
        <v>254</v>
      </c>
      <c r="E90" s="172"/>
      <c r="F90" s="167"/>
      <c r="G90" s="167"/>
      <c r="H90" s="56"/>
      <c r="I90" s="154"/>
      <c r="J90" s="154"/>
      <c r="K90" s="154"/>
      <c r="L90" s="154"/>
      <c r="M90" s="400" t="str">
        <f>IF(M88="N/A","N/A",M88-($M$55*$M$56*$M$57))</f>
        <v>N/A</v>
      </c>
      <c r="N90" s="12"/>
      <c r="O90" s="127" t="s">
        <v>255</v>
      </c>
    </row>
    <row r="91" spans="1:20" ht="15" customHeight="1" x14ac:dyDescent="0.35">
      <c r="A91" s="72">
        <v>91</v>
      </c>
      <c r="B91" s="71"/>
      <c r="C91" s="85"/>
      <c r="D91" s="88"/>
      <c r="E91" s="73"/>
      <c r="F91" s="87"/>
      <c r="G91" s="87"/>
      <c r="H91" s="71"/>
      <c r="I91" s="71"/>
      <c r="J91" s="71"/>
      <c r="K91" s="71"/>
      <c r="L91" s="71"/>
      <c r="M91" s="71"/>
      <c r="N91" s="12"/>
    </row>
    <row r="92" spans="1:20" ht="15" customHeight="1" x14ac:dyDescent="0.35">
      <c r="A92" s="72">
        <v>92</v>
      </c>
      <c r="B92" s="71"/>
      <c r="C92" s="85" t="s">
        <v>256</v>
      </c>
      <c r="D92" s="88"/>
      <c r="E92" s="73"/>
      <c r="F92" s="87"/>
      <c r="G92" s="87"/>
      <c r="H92" s="71"/>
      <c r="I92" s="71"/>
      <c r="J92" s="71"/>
      <c r="K92" s="71"/>
      <c r="L92" s="71"/>
      <c r="M92" s="71"/>
      <c r="N92" s="12"/>
    </row>
    <row r="93" spans="1:20" ht="15" customHeight="1" thickBot="1" x14ac:dyDescent="0.4">
      <c r="A93" s="72">
        <v>93</v>
      </c>
      <c r="B93" s="71"/>
      <c r="C93" s="85"/>
      <c r="D93" s="88"/>
      <c r="E93" s="73"/>
      <c r="F93" s="87"/>
      <c r="G93" s="87"/>
      <c r="H93" s="71"/>
      <c r="I93" s="71"/>
      <c r="J93" s="71"/>
      <c r="K93" s="71"/>
      <c r="L93" s="71"/>
      <c r="M93" s="71"/>
      <c r="N93" s="12"/>
    </row>
    <row r="94" spans="1:20" ht="15" customHeight="1" thickBot="1" x14ac:dyDescent="0.4">
      <c r="A94" s="72">
        <v>94</v>
      </c>
      <c r="B94" s="71"/>
      <c r="C94" s="85"/>
      <c r="D94" s="160" t="s">
        <v>257</v>
      </c>
      <c r="E94" s="163"/>
      <c r="F94" s="161"/>
      <c r="G94" s="161"/>
      <c r="H94" s="162"/>
      <c r="I94" s="71"/>
      <c r="J94" s="71"/>
      <c r="K94" s="71"/>
      <c r="L94" s="71"/>
      <c r="M94" s="209">
        <f>IF(L34=0,0,('S3.Regulatory Profit'!T31-(M107+M117))/(L34+0.5*K39))</f>
        <v>0</v>
      </c>
      <c r="N94" s="12"/>
      <c r="O94" s="127" t="s">
        <v>258</v>
      </c>
    </row>
    <row r="95" spans="1:20" ht="15" customHeight="1" thickBot="1" x14ac:dyDescent="0.4">
      <c r="A95" s="72">
        <v>95</v>
      </c>
      <c r="B95" s="71"/>
      <c r="C95" s="85"/>
      <c r="D95" s="88"/>
      <c r="E95" s="73"/>
      <c r="F95" s="87"/>
      <c r="G95" s="87"/>
      <c r="H95" s="71"/>
      <c r="I95" s="71"/>
      <c r="J95" s="71"/>
      <c r="K95" s="71"/>
      <c r="L95" s="71"/>
      <c r="M95" s="71"/>
      <c r="N95" s="12"/>
      <c r="P95" s="221" t="s">
        <v>259</v>
      </c>
    </row>
    <row r="96" spans="1:20" ht="15" customHeight="1" thickBot="1" x14ac:dyDescent="0.4">
      <c r="A96" s="72">
        <v>96</v>
      </c>
      <c r="B96" s="71"/>
      <c r="C96" s="85"/>
      <c r="D96" s="160" t="s">
        <v>260</v>
      </c>
      <c r="E96" s="163"/>
      <c r="F96" s="161"/>
      <c r="G96" s="161"/>
      <c r="H96" s="162"/>
      <c r="I96" s="71"/>
      <c r="J96" s="71"/>
      <c r="K96" s="71"/>
      <c r="L96" s="71"/>
      <c r="M96" s="209">
        <f>M94-($M$55*$M$56*$M$57)</f>
        <v>0</v>
      </c>
      <c r="N96" s="12"/>
      <c r="O96" s="127" t="s">
        <v>261</v>
      </c>
      <c r="P96" s="245" t="s">
        <v>262</v>
      </c>
      <c r="Q96" s="249" t="s">
        <v>263</v>
      </c>
      <c r="R96" s="250"/>
    </row>
    <row r="97" spans="1:18" ht="15" customHeight="1" thickBot="1" x14ac:dyDescent="0.4">
      <c r="A97" s="72">
        <v>97</v>
      </c>
      <c r="B97" s="71"/>
      <c r="C97" s="85"/>
      <c r="D97" s="88"/>
      <c r="E97" s="73"/>
      <c r="F97" s="87"/>
      <c r="G97" s="87"/>
      <c r="H97" s="71"/>
      <c r="I97" s="71"/>
      <c r="J97" s="71"/>
      <c r="K97" s="71"/>
      <c r="L97" s="71"/>
      <c r="M97" s="71"/>
      <c r="N97" s="12"/>
      <c r="P97" s="246">
        <f>L36</f>
        <v>0</v>
      </c>
      <c r="Q97" s="248" t="b">
        <f>(ROUND(P97,0)=ROUND(G79,0))</f>
        <v>1</v>
      </c>
      <c r="R97" s="247"/>
    </row>
    <row r="98" spans="1:18" ht="15" customHeight="1" x14ac:dyDescent="0.35">
      <c r="A98" s="72">
        <v>98</v>
      </c>
      <c r="B98" s="71"/>
      <c r="C98" s="85"/>
      <c r="D98" s="57" t="s">
        <v>264</v>
      </c>
      <c r="E98" s="73"/>
      <c r="F98" s="87"/>
      <c r="G98" s="87"/>
      <c r="H98" s="71"/>
      <c r="I98" s="71"/>
      <c r="J98" s="71"/>
      <c r="K98" s="71"/>
      <c r="L98" s="71"/>
      <c r="M98" s="71"/>
      <c r="N98" s="12"/>
    </row>
    <row r="99" spans="1:18" ht="15" customHeight="1" thickBot="1" x14ac:dyDescent="0.4">
      <c r="A99" s="72">
        <v>99</v>
      </c>
      <c r="B99" s="71"/>
      <c r="C99" s="85"/>
      <c r="D99" s="57"/>
      <c r="E99" s="73"/>
      <c r="F99" s="87"/>
      <c r="G99" s="87"/>
      <c r="H99" s="71"/>
      <c r="I99" s="71"/>
      <c r="J99" s="71"/>
      <c r="K99" s="71"/>
      <c r="L99" s="71"/>
      <c r="M99" s="71"/>
      <c r="N99" s="12"/>
      <c r="P99" s="221" t="s">
        <v>265</v>
      </c>
    </row>
    <row r="100" spans="1:18" ht="15" customHeight="1" thickBot="1" x14ac:dyDescent="0.4">
      <c r="A100" s="72">
        <v>100</v>
      </c>
      <c r="B100" s="71"/>
      <c r="C100" s="181" t="s">
        <v>266</v>
      </c>
      <c r="D100" s="182"/>
      <c r="E100" s="172"/>
      <c r="F100" s="167"/>
      <c r="G100" s="167"/>
      <c r="H100" s="56"/>
      <c r="I100" s="56"/>
      <c r="J100" s="56"/>
      <c r="K100" s="56"/>
      <c r="L100" s="56"/>
      <c r="M100" s="71"/>
      <c r="N100" s="12"/>
      <c r="P100" s="245" t="s">
        <v>267</v>
      </c>
      <c r="Q100" s="249" t="s">
        <v>268</v>
      </c>
      <c r="R100" s="250"/>
    </row>
    <row r="101" spans="1:18" ht="15" customHeight="1" thickBot="1" x14ac:dyDescent="0.4">
      <c r="A101" s="72">
        <v>101</v>
      </c>
      <c r="B101" s="71"/>
      <c r="C101" s="181"/>
      <c r="D101" s="182"/>
      <c r="E101" s="172"/>
      <c r="F101" s="167"/>
      <c r="G101" s="167"/>
      <c r="H101" s="56"/>
      <c r="I101" s="56"/>
      <c r="J101" s="56"/>
      <c r="K101" s="56"/>
      <c r="L101" s="56"/>
      <c r="M101" s="71"/>
      <c r="N101" s="12"/>
      <c r="P101" s="246">
        <f>K38</f>
        <v>0</v>
      </c>
      <c r="Q101" s="248" t="b">
        <f>(ROUND(P101,0)=ROUND(I79,0))</f>
        <v>1</v>
      </c>
      <c r="R101" s="247"/>
    </row>
    <row r="102" spans="1:18" ht="15" customHeight="1" x14ac:dyDescent="0.35">
      <c r="A102" s="72">
        <v>102</v>
      </c>
      <c r="B102" s="71"/>
      <c r="C102" s="181"/>
      <c r="D102" s="182"/>
      <c r="E102" s="167" t="s">
        <v>269</v>
      </c>
      <c r="F102" s="167"/>
      <c r="G102" s="167"/>
      <c r="H102" s="56"/>
      <c r="I102" s="56"/>
      <c r="J102" s="56"/>
      <c r="K102" s="56"/>
      <c r="L102" s="609"/>
      <c r="M102" s="71"/>
      <c r="N102" s="12"/>
      <c r="O102" s="436"/>
    </row>
    <row r="103" spans="1:18" ht="15" customHeight="1" x14ac:dyDescent="0.35">
      <c r="A103" s="72">
        <v>103</v>
      </c>
      <c r="B103" s="71"/>
      <c r="C103" s="181"/>
      <c r="D103" s="182"/>
      <c r="E103" s="167" t="s">
        <v>270</v>
      </c>
      <c r="F103" s="167"/>
      <c r="G103" s="167"/>
      <c r="H103" s="56"/>
      <c r="I103" s="56"/>
      <c r="J103" s="56"/>
      <c r="K103" s="56"/>
      <c r="L103" s="609"/>
      <c r="M103" s="71"/>
      <c r="N103" s="12"/>
      <c r="P103" s="221" t="s">
        <v>271</v>
      </c>
    </row>
    <row r="104" spans="1:18" ht="15" customHeight="1" thickBot="1" x14ac:dyDescent="0.4">
      <c r="A104" s="72">
        <v>104</v>
      </c>
      <c r="B104" s="71"/>
      <c r="C104" s="181"/>
      <c r="D104" s="182"/>
      <c r="E104" s="167" t="s">
        <v>1013</v>
      </c>
      <c r="F104" s="167"/>
      <c r="G104" s="167"/>
      <c r="H104" s="56"/>
      <c r="I104" s="56"/>
      <c r="J104" s="56"/>
      <c r="K104" s="56"/>
      <c r="L104" s="610"/>
      <c r="M104" s="71"/>
      <c r="N104" s="12"/>
      <c r="P104" s="221"/>
    </row>
    <row r="105" spans="1:18" s="329" customFormat="1" ht="15" customHeight="1" thickBot="1" x14ac:dyDescent="0.4">
      <c r="A105" s="72">
        <v>105</v>
      </c>
      <c r="B105" s="71"/>
      <c r="C105" s="181"/>
      <c r="D105" s="182"/>
      <c r="E105" s="167" t="s">
        <v>274</v>
      </c>
      <c r="F105" s="167"/>
      <c r="G105" s="167"/>
      <c r="H105" s="56"/>
      <c r="I105" s="56"/>
      <c r="J105" s="56"/>
      <c r="K105" s="56"/>
      <c r="L105" s="609"/>
      <c r="M105" s="71"/>
      <c r="N105" s="12"/>
      <c r="O105" s="325"/>
      <c r="P105" s="326" t="s">
        <v>272</v>
      </c>
      <c r="Q105" s="327" t="s">
        <v>273</v>
      </c>
      <c r="R105" s="328"/>
    </row>
    <row r="106" spans="1:18" ht="15" customHeight="1" thickBot="1" x14ac:dyDescent="0.4">
      <c r="A106" s="72">
        <v>106</v>
      </c>
      <c r="B106" s="71"/>
      <c r="C106" s="181"/>
      <c r="D106" s="182"/>
      <c r="E106" s="167" t="s">
        <v>1068</v>
      </c>
      <c r="F106" s="167"/>
      <c r="G106" s="167"/>
      <c r="H106" s="56"/>
      <c r="I106" s="56"/>
      <c r="J106" s="56"/>
      <c r="K106" s="56"/>
      <c r="L106" s="609"/>
      <c r="M106" s="71"/>
      <c r="N106" s="12"/>
      <c r="P106" s="246">
        <f>K39</f>
        <v>0</v>
      </c>
      <c r="Q106" s="248" t="b">
        <f>(ROUND(P106,0)=ROUND(J79,0))</f>
        <v>1</v>
      </c>
      <c r="R106" s="247"/>
    </row>
    <row r="107" spans="1:18" ht="15" customHeight="1" x14ac:dyDescent="0.35">
      <c r="A107" s="72">
        <v>107</v>
      </c>
      <c r="B107" s="71"/>
      <c r="C107" s="181"/>
      <c r="D107" s="173" t="s">
        <v>275</v>
      </c>
      <c r="E107" s="172"/>
      <c r="F107" s="167"/>
      <c r="G107" s="167"/>
      <c r="H107" s="56"/>
      <c r="I107" s="56"/>
      <c r="J107" s="56"/>
      <c r="K107" s="56"/>
      <c r="L107" s="56"/>
      <c r="M107" s="203">
        <f>SUM(L102:L106)</f>
        <v>0</v>
      </c>
      <c r="N107" s="12"/>
    </row>
    <row r="108" spans="1:18" ht="15" customHeight="1" thickBot="1" x14ac:dyDescent="0.4">
      <c r="A108" s="72">
        <v>108</v>
      </c>
      <c r="B108" s="71"/>
      <c r="C108" s="181"/>
      <c r="D108" s="182"/>
      <c r="E108" s="172"/>
      <c r="F108" s="167"/>
      <c r="G108" s="167"/>
      <c r="H108" s="56"/>
      <c r="I108" s="56"/>
      <c r="J108" s="56"/>
      <c r="K108" s="56"/>
      <c r="L108" s="56"/>
      <c r="M108" s="71"/>
      <c r="N108" s="12"/>
      <c r="P108" s="221" t="s">
        <v>276</v>
      </c>
    </row>
    <row r="109" spans="1:18" ht="15" customHeight="1" thickBot="1" x14ac:dyDescent="0.4">
      <c r="A109" s="72">
        <v>109</v>
      </c>
      <c r="B109" s="71"/>
      <c r="C109" s="181"/>
      <c r="D109" s="173" t="s">
        <v>279</v>
      </c>
      <c r="E109" s="71"/>
      <c r="F109" s="71"/>
      <c r="G109" s="71"/>
      <c r="H109" s="71"/>
      <c r="I109" s="71"/>
      <c r="J109" s="71"/>
      <c r="K109" s="71"/>
      <c r="L109" s="71"/>
      <c r="M109" s="401">
        <f>M20-M21</f>
        <v>0</v>
      </c>
      <c r="N109" s="12"/>
      <c r="P109" s="245" t="s">
        <v>277</v>
      </c>
      <c r="Q109" s="249" t="s">
        <v>278</v>
      </c>
      <c r="R109" s="250"/>
    </row>
    <row r="110" spans="1:18" ht="15" customHeight="1" thickBot="1" x14ac:dyDescent="0.4">
      <c r="A110" s="72">
        <v>110</v>
      </c>
      <c r="B110" s="71"/>
      <c r="C110" s="181"/>
      <c r="D110" s="71"/>
      <c r="E110" s="71"/>
      <c r="F110" s="71"/>
      <c r="G110" s="71"/>
      <c r="H110" s="71"/>
      <c r="I110" s="71"/>
      <c r="J110" s="71"/>
      <c r="K110" s="71"/>
      <c r="L110" s="71"/>
      <c r="M110" s="71"/>
      <c r="N110" s="12"/>
      <c r="O110" s="127" t="s">
        <v>280</v>
      </c>
      <c r="P110" s="246">
        <f>K40</f>
        <v>0</v>
      </c>
      <c r="Q110" s="248" t="b">
        <f>(ROUND(P110,0)=ROUND(K79,0))</f>
        <v>1</v>
      </c>
      <c r="R110" s="247"/>
    </row>
    <row r="111" spans="1:18" ht="15" customHeight="1" x14ac:dyDescent="0.35">
      <c r="A111" s="72">
        <v>111</v>
      </c>
      <c r="B111" s="71"/>
      <c r="C111" s="181"/>
      <c r="D111" s="71"/>
      <c r="E111" s="167" t="s">
        <v>281</v>
      </c>
      <c r="F111" s="71"/>
      <c r="G111" s="71"/>
      <c r="H111" s="71"/>
      <c r="I111" s="71"/>
      <c r="J111" s="71"/>
      <c r="K111" s="71"/>
      <c r="L111" s="609"/>
      <c r="M111" s="71"/>
      <c r="N111" s="12"/>
    </row>
    <row r="112" spans="1:18" ht="15" customHeight="1" thickBot="1" x14ac:dyDescent="0.4">
      <c r="A112" s="72">
        <v>112</v>
      </c>
      <c r="B112" s="71"/>
      <c r="C112" s="181"/>
      <c r="D112" s="182"/>
      <c r="E112" s="251" t="s">
        <v>283</v>
      </c>
      <c r="F112" s="71"/>
      <c r="G112" s="71"/>
      <c r="H112" s="71"/>
      <c r="I112" s="71"/>
      <c r="J112" s="71"/>
      <c r="K112" s="71"/>
      <c r="L112" s="609"/>
      <c r="M112" s="71"/>
      <c r="N112" s="12"/>
      <c r="P112" s="221" t="s">
        <v>282</v>
      </c>
    </row>
    <row r="113" spans="1:18" ht="15" customHeight="1" thickBot="1" x14ac:dyDescent="0.4">
      <c r="A113" s="72">
        <v>113</v>
      </c>
      <c r="B113" s="71"/>
      <c r="C113" s="181"/>
      <c r="D113" s="182"/>
      <c r="E113" s="251" t="s">
        <v>1057</v>
      </c>
      <c r="F113" s="71"/>
      <c r="G113" s="71"/>
      <c r="H113" s="71"/>
      <c r="I113" s="71"/>
      <c r="J113" s="71"/>
      <c r="K113" s="71"/>
      <c r="L113" s="610"/>
      <c r="M113" s="71" t="s">
        <v>984</v>
      </c>
      <c r="N113" s="12"/>
      <c r="P113" s="245" t="s">
        <v>284</v>
      </c>
      <c r="Q113" s="249" t="s">
        <v>285</v>
      </c>
      <c r="R113" s="250"/>
    </row>
    <row r="114" spans="1:18" ht="15" customHeight="1" thickBot="1" x14ac:dyDescent="0.4">
      <c r="A114" s="72">
        <v>114</v>
      </c>
      <c r="B114" s="71"/>
      <c r="C114" s="181"/>
      <c r="D114" s="182"/>
      <c r="E114" s="251" t="s">
        <v>1070</v>
      </c>
      <c r="F114" s="71"/>
      <c r="G114" s="71"/>
      <c r="H114" s="71"/>
      <c r="I114" s="71"/>
      <c r="J114" s="71"/>
      <c r="K114" s="71"/>
      <c r="L114" s="610"/>
      <c r="M114" s="71" t="s">
        <v>984</v>
      </c>
      <c r="N114" s="12"/>
      <c r="P114" s="245"/>
      <c r="Q114" s="249"/>
      <c r="R114" s="250"/>
    </row>
    <row r="115" spans="1:18" ht="15.45" customHeight="1" thickBot="1" x14ac:dyDescent="0.4">
      <c r="A115" s="72">
        <v>115</v>
      </c>
      <c r="B115" s="71"/>
      <c r="C115" s="181"/>
      <c r="D115" s="182"/>
      <c r="E115" s="251" t="s">
        <v>1000</v>
      </c>
      <c r="F115" s="71"/>
      <c r="G115" s="71"/>
      <c r="H115" s="71"/>
      <c r="I115" s="71"/>
      <c r="J115" s="71"/>
      <c r="K115" s="71"/>
      <c r="L115" s="610"/>
      <c r="M115" s="71" t="s">
        <v>984</v>
      </c>
      <c r="N115" s="12"/>
      <c r="P115" s="246">
        <f>K42</f>
        <v>0</v>
      </c>
      <c r="Q115" s="248" t="b">
        <f>(ROUND(P115,0)=ROUND(L79,0))</f>
        <v>1</v>
      </c>
      <c r="R115" s="250"/>
    </row>
    <row r="116" spans="1:18" ht="15" customHeight="1" x14ac:dyDescent="0.35">
      <c r="A116" s="72">
        <v>116</v>
      </c>
      <c r="B116" s="71"/>
      <c r="C116" s="181"/>
      <c r="D116" s="182"/>
      <c r="E116" s="167" t="s">
        <v>1069</v>
      </c>
      <c r="F116" s="71"/>
      <c r="G116" s="71"/>
      <c r="H116" s="71"/>
      <c r="I116" s="71"/>
      <c r="J116" s="71"/>
      <c r="K116" s="71"/>
      <c r="L116" s="609"/>
      <c r="M116" s="71"/>
      <c r="N116" s="12"/>
    </row>
    <row r="117" spans="1:18" ht="15" customHeight="1" x14ac:dyDescent="0.35">
      <c r="A117" s="72">
        <v>117</v>
      </c>
      <c r="B117" s="71"/>
      <c r="C117" s="181"/>
      <c r="D117" s="173" t="s">
        <v>286</v>
      </c>
      <c r="E117" s="71"/>
      <c r="F117" s="71"/>
      <c r="G117" s="71"/>
      <c r="H117" s="71"/>
      <c r="I117" s="71"/>
      <c r="J117" s="71"/>
      <c r="K117" s="71"/>
      <c r="L117" s="71"/>
      <c r="M117" s="203">
        <f>SUM(L111:L116)</f>
        <v>0</v>
      </c>
      <c r="N117" s="12"/>
    </row>
    <row r="118" spans="1:18" ht="15" customHeight="1" thickBot="1" x14ac:dyDescent="0.4">
      <c r="A118" s="72">
        <v>118</v>
      </c>
      <c r="B118" s="71"/>
      <c r="C118" s="181"/>
      <c r="D118" s="71"/>
      <c r="E118" s="71"/>
      <c r="F118" s="71"/>
      <c r="G118" s="71"/>
      <c r="H118" s="71"/>
      <c r="I118" s="71"/>
      <c r="J118" s="71"/>
      <c r="K118" s="71"/>
      <c r="L118" s="71"/>
      <c r="M118" s="71"/>
      <c r="N118" s="12"/>
    </row>
    <row r="119" spans="1:18" ht="15" customHeight="1" thickBot="1" x14ac:dyDescent="0.4">
      <c r="A119" s="72">
        <v>119</v>
      </c>
      <c r="B119" s="71"/>
      <c r="C119" s="181"/>
      <c r="D119" s="173" t="s">
        <v>287</v>
      </c>
      <c r="E119" s="71"/>
      <c r="F119" s="71"/>
      <c r="G119" s="71"/>
      <c r="H119" s="71"/>
      <c r="I119" s="71"/>
      <c r="J119" s="71"/>
      <c r="K119" s="71"/>
      <c r="L119" s="71"/>
      <c r="M119" s="401">
        <f>M21-M22</f>
        <v>0</v>
      </c>
      <c r="N119" s="12"/>
    </row>
    <row r="120" spans="1:18" ht="15" customHeight="1" x14ac:dyDescent="0.35">
      <c r="A120" s="16"/>
      <c r="B120" s="17"/>
      <c r="C120" s="29"/>
      <c r="D120" s="30"/>
      <c r="E120" s="31"/>
      <c r="F120" s="19"/>
      <c r="G120" s="19"/>
      <c r="H120" s="17"/>
      <c r="I120" s="17"/>
      <c r="J120" s="17"/>
      <c r="K120" s="17"/>
      <c r="L120" s="17"/>
      <c r="M120" s="17"/>
      <c r="N120" s="20"/>
      <c r="O120" s="127" t="s">
        <v>288</v>
      </c>
    </row>
  </sheetData>
  <sheetProtection formatRows="0" insertRows="0"/>
  <mergeCells count="3">
    <mergeCell ref="A5:M5"/>
    <mergeCell ref="K2:M2"/>
    <mergeCell ref="K3:M3"/>
  </mergeCells>
  <conditionalFormatting sqref="G79">
    <cfRule type="expression" dxfId="26" priority="5" stopIfTrue="1">
      <formula>$Q$97&lt;&gt;TRUE</formula>
    </cfRule>
  </conditionalFormatting>
  <conditionalFormatting sqref="I79">
    <cfRule type="expression" dxfId="25" priority="1" stopIfTrue="1">
      <formula>$Q$101&lt;&gt;TRUE</formula>
    </cfRule>
  </conditionalFormatting>
  <conditionalFormatting sqref="J79">
    <cfRule type="expression" dxfId="24" priority="21" stopIfTrue="1">
      <formula>$Q$106&lt;&gt;TRUE</formula>
    </cfRule>
  </conditionalFormatting>
  <conditionalFormatting sqref="K79">
    <cfRule type="expression" dxfId="23" priority="20" stopIfTrue="1">
      <formula>$Q$110&lt;&gt;TRUE</formula>
    </cfRule>
  </conditionalFormatting>
  <conditionalFormatting sqref="L79">
    <cfRule type="expression" dxfId="22" priority="22" stopIfTrue="1">
      <formula>$Q$115&lt;&gt;TRUE</formula>
    </cfRule>
  </conditionalFormatting>
  <pageMargins left="0.70866141732283472" right="0.70866141732283472" top="0.74803149606299213" bottom="0.74803149606299213" header="0.31496062992125989" footer="0.31496062992125989"/>
  <pageSetup paperSize="9" scale="62" fitToHeight="0" orientation="portrait" r:id="rId1"/>
  <rowBreaks count="1" manualBreakCount="1">
    <brk id="6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9CCFF"/>
  </sheetPr>
  <dimension ref="A1:V58"/>
  <sheetViews>
    <sheetView showGridLines="0" view="pageBreakPreview" zoomScale="130" zoomScaleNormal="100" zoomScaleSheetLayoutView="130" workbookViewId="0">
      <selection activeCell="I1" sqref="I1"/>
    </sheetView>
  </sheetViews>
  <sheetFormatPr defaultColWidth="9" defaultRowHeight="13.8" x14ac:dyDescent="0.3"/>
  <cols>
    <col min="1" max="1" width="4.33203125" customWidth="1"/>
    <col min="2" max="2" width="3" customWidth="1"/>
    <col min="3" max="3" width="5" customWidth="1"/>
    <col min="4" max="4" width="2.33203125" customWidth="1"/>
    <col min="5" max="5" width="1.5546875" customWidth="1"/>
    <col min="6" max="6" width="15.5546875" customWidth="1"/>
    <col min="7" max="7" width="13.44140625" customWidth="1"/>
    <col min="8" max="8" width="11.88671875" customWidth="1"/>
    <col min="9" max="9" width="19.5546875" customWidth="1"/>
    <col min="10" max="16" width="3" customWidth="1"/>
    <col min="17" max="17" width="2.5546875" customWidth="1"/>
    <col min="18" max="20" width="16" customWidth="1"/>
    <col min="21" max="21" width="2.6640625" customWidth="1"/>
    <col min="22" max="22" width="17.33203125" style="127" customWidth="1"/>
  </cols>
  <sheetData>
    <row r="1" spans="1:22" ht="15" customHeight="1" x14ac:dyDescent="0.3">
      <c r="A1" s="387"/>
      <c r="B1" s="388"/>
      <c r="C1" s="388"/>
      <c r="D1" s="388"/>
      <c r="E1" s="388"/>
      <c r="F1" s="388"/>
      <c r="G1" s="402"/>
      <c r="H1" s="402"/>
      <c r="I1" s="402"/>
      <c r="J1" s="402"/>
      <c r="K1" s="402"/>
      <c r="L1" s="402"/>
      <c r="M1" s="402"/>
      <c r="N1" s="402"/>
      <c r="O1" s="402"/>
      <c r="P1" s="402"/>
      <c r="Q1" s="402"/>
      <c r="R1" s="402"/>
      <c r="S1" s="388"/>
      <c r="T1" s="388"/>
      <c r="U1" s="403"/>
    </row>
    <row r="2" spans="1:22" ht="18" customHeight="1" x14ac:dyDescent="0.35">
      <c r="A2" s="390"/>
      <c r="B2" s="391"/>
      <c r="C2" s="391"/>
      <c r="D2" s="391"/>
      <c r="E2" s="391"/>
      <c r="F2" s="391"/>
      <c r="G2" s="391"/>
      <c r="H2" s="391"/>
      <c r="I2" s="391"/>
      <c r="J2" s="391"/>
      <c r="K2" s="391"/>
      <c r="L2" s="391"/>
      <c r="M2" s="391"/>
      <c r="N2" s="391"/>
      <c r="O2" s="391"/>
      <c r="P2" s="391"/>
      <c r="Q2" s="60" t="s">
        <v>5</v>
      </c>
      <c r="R2" s="632" t="str">
        <f>IF(NOT(ISBLANK(CoverSheet!$C$8)),CoverSheet!$C$8,"")</f>
        <v/>
      </c>
      <c r="S2" s="633"/>
      <c r="T2" s="634"/>
      <c r="U2" s="404"/>
    </row>
    <row r="3" spans="1:22" ht="18" customHeight="1" x14ac:dyDescent="0.3">
      <c r="A3" s="390"/>
      <c r="B3" s="391"/>
      <c r="C3" s="391"/>
      <c r="D3" s="391"/>
      <c r="E3" s="391"/>
      <c r="F3" s="391"/>
      <c r="G3" s="391"/>
      <c r="H3" s="391"/>
      <c r="I3" s="391"/>
      <c r="J3" s="391"/>
      <c r="K3" s="391"/>
      <c r="L3" s="391"/>
      <c r="M3" s="391"/>
      <c r="N3" s="391"/>
      <c r="O3" s="391"/>
      <c r="P3" s="391"/>
      <c r="Q3" s="60" t="s">
        <v>72</v>
      </c>
      <c r="R3" s="637" t="str">
        <f>IF(ISNUMBER(CoverSheet!$C$12),CoverSheet!$C$12,"")</f>
        <v/>
      </c>
      <c r="S3" s="638"/>
      <c r="T3" s="639"/>
      <c r="U3" s="404"/>
    </row>
    <row r="4" spans="1:22" ht="20.25" customHeight="1" x14ac:dyDescent="0.4">
      <c r="A4" s="144" t="s">
        <v>289</v>
      </c>
      <c r="B4" s="32"/>
      <c r="C4" s="391"/>
      <c r="D4" s="391"/>
      <c r="E4" s="391"/>
      <c r="F4" s="391"/>
      <c r="G4" s="405"/>
      <c r="H4" s="405"/>
      <c r="I4" s="405"/>
      <c r="J4" s="405"/>
      <c r="K4" s="405"/>
      <c r="L4" s="405"/>
      <c r="M4" s="405"/>
      <c r="N4" s="405"/>
      <c r="O4" s="405"/>
      <c r="P4" s="405"/>
      <c r="Q4" s="201"/>
      <c r="R4" s="405"/>
      <c r="S4" s="391"/>
      <c r="T4" s="391"/>
      <c r="U4" s="404"/>
    </row>
    <row r="5" spans="1:22" s="164" customFormat="1" ht="42.75" customHeight="1" x14ac:dyDescent="0.3">
      <c r="A5" s="635" t="s">
        <v>290</v>
      </c>
      <c r="B5" s="636"/>
      <c r="C5" s="636"/>
      <c r="D5" s="636"/>
      <c r="E5" s="636"/>
      <c r="F5" s="636"/>
      <c r="G5" s="636"/>
      <c r="H5" s="636"/>
      <c r="I5" s="636"/>
      <c r="J5" s="636"/>
      <c r="K5" s="636"/>
      <c r="L5" s="636"/>
      <c r="M5" s="636"/>
      <c r="N5" s="636"/>
      <c r="O5" s="636"/>
      <c r="P5" s="636"/>
      <c r="Q5" s="636"/>
      <c r="R5" s="636"/>
      <c r="S5" s="636"/>
      <c r="T5" s="636"/>
      <c r="U5" s="404"/>
      <c r="V5" s="406"/>
    </row>
    <row r="6" spans="1:22" s="164" customFormat="1" ht="15" customHeight="1" x14ac:dyDescent="0.3">
      <c r="A6" s="55" t="s">
        <v>75</v>
      </c>
      <c r="B6" s="201"/>
      <c r="C6" s="25"/>
      <c r="D6" s="391"/>
      <c r="E6" s="391"/>
      <c r="F6" s="391"/>
      <c r="G6" s="405"/>
      <c r="H6" s="405"/>
      <c r="I6" s="405"/>
      <c r="J6" s="405"/>
      <c r="K6" s="405"/>
      <c r="L6" s="405"/>
      <c r="M6" s="405"/>
      <c r="N6" s="405"/>
      <c r="O6" s="405"/>
      <c r="P6" s="405"/>
      <c r="Q6" s="405"/>
      <c r="R6" s="405"/>
      <c r="S6" s="391"/>
      <c r="T6" s="391"/>
      <c r="U6" s="404"/>
      <c r="V6" s="127"/>
    </row>
    <row r="7" spans="1:22" ht="25.2" customHeight="1" x14ac:dyDescent="0.35">
      <c r="A7" s="72">
        <v>7</v>
      </c>
      <c r="B7" s="71"/>
      <c r="C7" s="85" t="s">
        <v>291</v>
      </c>
      <c r="D7" s="71"/>
      <c r="E7" s="71"/>
      <c r="F7" s="71"/>
      <c r="G7" s="71"/>
      <c r="H7" s="71"/>
      <c r="I7" s="71"/>
      <c r="J7" s="71"/>
      <c r="K7" s="71"/>
      <c r="L7" s="71"/>
      <c r="M7" s="71"/>
      <c r="N7" s="71"/>
      <c r="O7" s="71"/>
      <c r="P7" s="71"/>
      <c r="Q7" s="71"/>
      <c r="R7" s="71"/>
      <c r="S7" s="71"/>
      <c r="T7" s="106" t="s">
        <v>108</v>
      </c>
      <c r="U7" s="12"/>
      <c r="V7" s="128"/>
    </row>
    <row r="8" spans="1:22" ht="15" customHeight="1" x14ac:dyDescent="0.3">
      <c r="A8" s="72">
        <v>8</v>
      </c>
      <c r="B8" s="71"/>
      <c r="C8" s="86"/>
      <c r="D8" s="73"/>
      <c r="E8" s="73" t="s">
        <v>292</v>
      </c>
      <c r="F8" s="86"/>
      <c r="G8" s="71"/>
      <c r="H8" s="71"/>
      <c r="I8" s="71"/>
      <c r="J8" s="71"/>
      <c r="K8" s="71"/>
      <c r="L8" s="71"/>
      <c r="M8" s="71"/>
      <c r="N8" s="71"/>
      <c r="O8" s="71"/>
      <c r="P8" s="71"/>
      <c r="Q8" s="71"/>
      <c r="R8" s="71"/>
      <c r="S8" s="103"/>
      <c r="T8" s="103"/>
      <c r="U8" s="12"/>
      <c r="V8" s="128"/>
    </row>
    <row r="9" spans="1:22" ht="15" customHeight="1" x14ac:dyDescent="0.3">
      <c r="A9" s="72">
        <v>9</v>
      </c>
      <c r="B9" s="71"/>
      <c r="C9" s="87"/>
      <c r="D9" s="73"/>
      <c r="E9" s="73"/>
      <c r="F9" s="87" t="s">
        <v>293</v>
      </c>
      <c r="G9" s="87"/>
      <c r="H9" s="71"/>
      <c r="I9" s="71"/>
      <c r="J9" s="71"/>
      <c r="K9" s="71"/>
      <c r="L9" s="71"/>
      <c r="M9" s="71"/>
      <c r="N9" s="71"/>
      <c r="O9" s="71"/>
      <c r="P9" s="71"/>
      <c r="Q9" s="71"/>
      <c r="R9" s="71"/>
      <c r="S9" s="71"/>
      <c r="T9" s="510">
        <f>'S8.Billed Quantities+Revenues'!G51</f>
        <v>0</v>
      </c>
      <c r="U9" s="12"/>
      <c r="V9" s="127" t="s">
        <v>294</v>
      </c>
    </row>
    <row r="10" spans="1:22" ht="15" customHeight="1" x14ac:dyDescent="0.3">
      <c r="A10" s="72">
        <v>10</v>
      </c>
      <c r="B10" s="71"/>
      <c r="C10" s="87"/>
      <c r="D10" s="105" t="s">
        <v>159</v>
      </c>
      <c r="E10" s="105"/>
      <c r="F10" s="87" t="s">
        <v>295</v>
      </c>
      <c r="G10" s="87"/>
      <c r="H10" s="71"/>
      <c r="I10" s="71"/>
      <c r="J10" s="71"/>
      <c r="K10" s="71"/>
      <c r="L10" s="71"/>
      <c r="M10" s="71"/>
      <c r="N10" s="71"/>
      <c r="O10" s="71"/>
      <c r="P10" s="71"/>
      <c r="Q10" s="71"/>
      <c r="R10" s="71"/>
      <c r="S10" s="71"/>
      <c r="T10" s="514"/>
      <c r="U10" s="12"/>
    </row>
    <row r="11" spans="1:22" s="8" customFormat="1" ht="15" customHeight="1" x14ac:dyDescent="0.3">
      <c r="A11" s="72">
        <v>11</v>
      </c>
      <c r="B11" s="71"/>
      <c r="C11" s="87"/>
      <c r="D11" s="105" t="s">
        <v>159</v>
      </c>
      <c r="E11" s="105"/>
      <c r="F11" s="87" t="s">
        <v>296</v>
      </c>
      <c r="G11" s="87"/>
      <c r="H11" s="71"/>
      <c r="I11" s="71"/>
      <c r="J11" s="71"/>
      <c r="K11" s="71"/>
      <c r="L11" s="71"/>
      <c r="M11" s="71"/>
      <c r="N11" s="71"/>
      <c r="O11" s="71"/>
      <c r="P11" s="71"/>
      <c r="Q11" s="71"/>
      <c r="R11" s="71"/>
      <c r="S11" s="71"/>
      <c r="T11" s="514"/>
      <c r="U11" s="12"/>
      <c r="V11" s="127"/>
    </row>
    <row r="12" spans="1:22" s="8" customFormat="1" ht="15" customHeight="1" thickBot="1" x14ac:dyDescent="0.35">
      <c r="A12" s="72">
        <v>12</v>
      </c>
      <c r="B12" s="71"/>
      <c r="C12" s="87"/>
      <c r="D12" s="73"/>
      <c r="E12" s="73"/>
      <c r="F12" s="87"/>
      <c r="G12" s="87"/>
      <c r="H12" s="71"/>
      <c r="I12" s="71"/>
      <c r="J12" s="71"/>
      <c r="K12" s="71"/>
      <c r="L12" s="71"/>
      <c r="M12" s="71"/>
      <c r="N12" s="71"/>
      <c r="O12" s="71"/>
      <c r="P12" s="71"/>
      <c r="Q12" s="71"/>
      <c r="R12" s="71"/>
      <c r="S12" s="71"/>
      <c r="T12" s="71"/>
      <c r="U12" s="12"/>
      <c r="V12" s="127"/>
    </row>
    <row r="13" spans="1:22" ht="15" customHeight="1" thickBot="1" x14ac:dyDescent="0.35">
      <c r="A13" s="72">
        <v>13</v>
      </c>
      <c r="B13" s="71"/>
      <c r="C13" s="87"/>
      <c r="D13" s="75"/>
      <c r="E13" s="75" t="s">
        <v>116</v>
      </c>
      <c r="F13" s="87"/>
      <c r="G13" s="87"/>
      <c r="H13" s="71"/>
      <c r="I13" s="71"/>
      <c r="J13" s="71"/>
      <c r="K13" s="71"/>
      <c r="L13" s="71"/>
      <c r="M13" s="71"/>
      <c r="N13" s="71"/>
      <c r="O13" s="71"/>
      <c r="P13" s="71"/>
      <c r="Q13" s="71"/>
      <c r="R13" s="71"/>
      <c r="S13" s="71"/>
      <c r="T13" s="252">
        <f>T9+T10+T11</f>
        <v>0</v>
      </c>
      <c r="U13" s="12"/>
    </row>
    <row r="14" spans="1:22" ht="20.25" customHeight="1" thickBot="1" x14ac:dyDescent="0.35">
      <c r="A14" s="72">
        <v>14</v>
      </c>
      <c r="B14" s="71"/>
      <c r="C14" s="87"/>
      <c r="D14" s="73"/>
      <c r="E14" s="73" t="s">
        <v>297</v>
      </c>
      <c r="F14" s="87"/>
      <c r="G14" s="87"/>
      <c r="H14" s="71"/>
      <c r="I14" s="71"/>
      <c r="J14" s="71"/>
      <c r="K14" s="71"/>
      <c r="L14" s="71"/>
      <c r="M14" s="71"/>
      <c r="N14" s="71"/>
      <c r="O14" s="71"/>
      <c r="P14" s="71"/>
      <c r="Q14" s="71"/>
      <c r="R14" s="71"/>
      <c r="S14" s="71"/>
      <c r="T14" s="71"/>
      <c r="U14" s="12"/>
    </row>
    <row r="15" spans="1:22" ht="15" customHeight="1" thickBot="1" x14ac:dyDescent="0.35">
      <c r="A15" s="72">
        <v>15</v>
      </c>
      <c r="B15" s="71"/>
      <c r="C15" s="87"/>
      <c r="D15" s="27" t="s">
        <v>180</v>
      </c>
      <c r="E15" s="27"/>
      <c r="F15" s="87" t="s">
        <v>82</v>
      </c>
      <c r="G15" s="87"/>
      <c r="H15" s="71"/>
      <c r="I15" s="71"/>
      <c r="J15" s="71"/>
      <c r="K15" s="71"/>
      <c r="L15" s="71"/>
      <c r="M15" s="71"/>
      <c r="N15" s="71"/>
      <c r="O15" s="71"/>
      <c r="P15" s="71"/>
      <c r="Q15" s="71"/>
      <c r="R15" s="71"/>
      <c r="S15" s="71"/>
      <c r="T15" s="252">
        <f>'S6b.Actual Expenditure Opex'!S27</f>
        <v>0</v>
      </c>
      <c r="U15" s="12"/>
      <c r="V15" s="127" t="s">
        <v>298</v>
      </c>
    </row>
    <row r="16" spans="1:22" ht="15" customHeight="1" x14ac:dyDescent="0.3">
      <c r="A16" s="72">
        <v>16</v>
      </c>
      <c r="B16" s="71"/>
      <c r="C16" s="87"/>
      <c r="D16" s="27"/>
      <c r="E16" s="27"/>
      <c r="F16" s="87"/>
      <c r="G16" s="87"/>
      <c r="H16" s="71"/>
      <c r="I16" s="71"/>
      <c r="J16" s="71"/>
      <c r="K16" s="71"/>
      <c r="L16" s="71"/>
      <c r="M16" s="71"/>
      <c r="N16" s="71"/>
      <c r="O16" s="71"/>
      <c r="P16" s="71"/>
      <c r="Q16" s="71"/>
      <c r="R16" s="71"/>
      <c r="S16" s="71"/>
      <c r="T16" s="71"/>
      <c r="U16" s="12"/>
    </row>
    <row r="17" spans="1:22" ht="15" customHeight="1" x14ac:dyDescent="0.3">
      <c r="A17" s="72">
        <v>17</v>
      </c>
      <c r="B17" s="71"/>
      <c r="C17" s="87"/>
      <c r="D17" s="27" t="s">
        <v>180</v>
      </c>
      <c r="E17" s="27"/>
      <c r="F17" s="167" t="s">
        <v>111</v>
      </c>
      <c r="G17" s="167"/>
      <c r="H17" s="56"/>
      <c r="I17" s="56"/>
      <c r="J17" s="71"/>
      <c r="K17" s="71"/>
      <c r="L17" s="71"/>
      <c r="M17" s="71"/>
      <c r="N17" s="71"/>
      <c r="O17" s="71"/>
      <c r="P17" s="71"/>
      <c r="Q17" s="71"/>
      <c r="R17" s="71"/>
      <c r="S17" s="71"/>
      <c r="T17" s="509">
        <f>T47</f>
        <v>0</v>
      </c>
      <c r="U17" s="12"/>
      <c r="V17" s="127" t="s">
        <v>299</v>
      </c>
    </row>
    <row r="18" spans="1:22" ht="15" customHeight="1" thickBot="1" x14ac:dyDescent="0.35">
      <c r="A18" s="72">
        <v>18</v>
      </c>
      <c r="B18" s="71"/>
      <c r="C18" s="87"/>
      <c r="D18" s="73"/>
      <c r="E18" s="73"/>
      <c r="F18" s="87"/>
      <c r="G18" s="87"/>
      <c r="H18" s="71"/>
      <c r="I18" s="71"/>
      <c r="J18" s="71"/>
      <c r="K18" s="71"/>
      <c r="L18" s="71"/>
      <c r="M18" s="71"/>
      <c r="N18" s="71"/>
      <c r="O18" s="71"/>
      <c r="P18" s="71"/>
      <c r="Q18" s="71"/>
      <c r="R18" s="71"/>
      <c r="S18" s="71"/>
      <c r="T18" s="71"/>
      <c r="U18" s="12"/>
    </row>
    <row r="19" spans="1:22" ht="15" customHeight="1" thickBot="1" x14ac:dyDescent="0.35">
      <c r="A19" s="72">
        <v>19</v>
      </c>
      <c r="B19" s="71"/>
      <c r="C19" s="87"/>
      <c r="D19" s="73"/>
      <c r="E19" s="73" t="s">
        <v>300</v>
      </c>
      <c r="F19" s="87"/>
      <c r="G19" s="87"/>
      <c r="H19" s="71"/>
      <c r="I19" s="71"/>
      <c r="J19" s="71"/>
      <c r="K19" s="71"/>
      <c r="L19" s="71"/>
      <c r="M19" s="71"/>
      <c r="N19" s="71"/>
      <c r="O19" s="71"/>
      <c r="P19" s="71"/>
      <c r="Q19" s="71"/>
      <c r="R19" s="71"/>
      <c r="S19" s="71"/>
      <c r="T19" s="252">
        <f>T13-T15-T17</f>
        <v>0</v>
      </c>
      <c r="U19" s="12"/>
    </row>
    <row r="20" spans="1:22" ht="15" customHeight="1" x14ac:dyDescent="0.3">
      <c r="A20" s="72">
        <v>20</v>
      </c>
      <c r="B20" s="71"/>
      <c r="C20" s="87"/>
      <c r="D20" s="73"/>
      <c r="E20" s="73"/>
      <c r="F20" s="87"/>
      <c r="G20" s="87"/>
      <c r="H20" s="71"/>
      <c r="I20" s="71"/>
      <c r="J20" s="71"/>
      <c r="K20" s="71"/>
      <c r="L20" s="71"/>
      <c r="M20" s="71"/>
      <c r="N20" s="71"/>
      <c r="O20" s="71"/>
      <c r="P20" s="71"/>
      <c r="Q20" s="71"/>
      <c r="R20" s="71"/>
      <c r="S20" s="71"/>
      <c r="T20" s="71"/>
      <c r="U20" s="12"/>
    </row>
    <row r="21" spans="1:22" ht="15" customHeight="1" x14ac:dyDescent="0.3">
      <c r="A21" s="72">
        <v>21</v>
      </c>
      <c r="B21" s="71"/>
      <c r="C21" s="104"/>
      <c r="D21" s="27" t="s">
        <v>180</v>
      </c>
      <c r="E21" s="27"/>
      <c r="F21" s="87" t="s">
        <v>112</v>
      </c>
      <c r="G21" s="87"/>
      <c r="H21" s="71"/>
      <c r="I21" s="71"/>
      <c r="J21" s="71"/>
      <c r="K21" s="71"/>
      <c r="L21" s="71"/>
      <c r="M21" s="71"/>
      <c r="N21" s="71"/>
      <c r="O21" s="71"/>
      <c r="P21" s="71"/>
      <c r="Q21" s="71"/>
      <c r="R21" s="71"/>
      <c r="S21" s="71"/>
      <c r="T21" s="502">
        <f>'S4.RAB Value (Rolled Forward)'!P90</f>
        <v>0</v>
      </c>
      <c r="U21" s="12"/>
      <c r="V21" s="127" t="s">
        <v>158</v>
      </c>
    </row>
    <row r="22" spans="1:22" ht="15" customHeight="1" x14ac:dyDescent="0.3">
      <c r="A22" s="72">
        <v>22</v>
      </c>
      <c r="B22" s="71"/>
      <c r="C22" s="87"/>
      <c r="D22" s="73"/>
      <c r="E22" s="73"/>
      <c r="F22" s="87"/>
      <c r="G22" s="87"/>
      <c r="H22" s="71"/>
      <c r="I22" s="71"/>
      <c r="J22" s="71"/>
      <c r="K22" s="71"/>
      <c r="L22" s="71"/>
      <c r="M22" s="71"/>
      <c r="N22" s="71"/>
      <c r="O22" s="71"/>
      <c r="P22" s="71"/>
      <c r="Q22" s="71"/>
      <c r="R22" s="71"/>
      <c r="S22" s="71"/>
      <c r="T22" s="71"/>
      <c r="U22" s="12"/>
    </row>
    <row r="23" spans="1:22" ht="15" customHeight="1" x14ac:dyDescent="0.3">
      <c r="A23" s="72">
        <v>23</v>
      </c>
      <c r="B23" s="71"/>
      <c r="C23" s="87"/>
      <c r="D23" s="105" t="s">
        <v>159</v>
      </c>
      <c r="E23" s="105"/>
      <c r="F23" s="87" t="s">
        <v>113</v>
      </c>
      <c r="G23" s="87"/>
      <c r="H23" s="71"/>
      <c r="I23" s="71"/>
      <c r="J23" s="71"/>
      <c r="K23" s="71"/>
      <c r="L23" s="71"/>
      <c r="M23" s="71"/>
      <c r="N23" s="71"/>
      <c r="O23" s="71"/>
      <c r="P23" s="71"/>
      <c r="Q23" s="71"/>
      <c r="R23" s="71"/>
      <c r="S23" s="71"/>
      <c r="T23" s="502">
        <f>'S4.RAB Value (Rolled Forward)'!P65</f>
        <v>0</v>
      </c>
      <c r="U23" s="12"/>
      <c r="V23" s="127" t="s">
        <v>158</v>
      </c>
    </row>
    <row r="24" spans="1:22" ht="15" customHeight="1" thickBot="1" x14ac:dyDescent="0.35">
      <c r="A24" s="72">
        <v>24</v>
      </c>
      <c r="B24" s="71"/>
      <c r="C24" s="87"/>
      <c r="D24" s="73"/>
      <c r="E24" s="73"/>
      <c r="F24" s="87"/>
      <c r="G24" s="87"/>
      <c r="H24" s="71"/>
      <c r="I24" s="71"/>
      <c r="J24" s="71"/>
      <c r="K24" s="71"/>
      <c r="L24" s="71"/>
      <c r="M24" s="71"/>
      <c r="N24" s="71"/>
      <c r="O24" s="71"/>
      <c r="P24" s="71"/>
      <c r="Q24" s="71"/>
      <c r="R24" s="71"/>
      <c r="S24" s="71"/>
      <c r="T24" s="71"/>
      <c r="U24" s="12"/>
    </row>
    <row r="25" spans="1:22" ht="15" customHeight="1" thickBot="1" x14ac:dyDescent="0.35">
      <c r="A25" s="72">
        <v>25</v>
      </c>
      <c r="B25" s="71"/>
      <c r="C25" s="87"/>
      <c r="D25" s="73"/>
      <c r="E25" s="172" t="s">
        <v>301</v>
      </c>
      <c r="F25" s="167"/>
      <c r="G25" s="167"/>
      <c r="H25" s="56"/>
      <c r="I25" s="71"/>
      <c r="J25" s="71"/>
      <c r="K25" s="71"/>
      <c r="L25" s="71"/>
      <c r="M25" s="71"/>
      <c r="N25" s="71"/>
      <c r="O25" s="71"/>
      <c r="P25" s="71"/>
      <c r="Q25" s="71"/>
      <c r="R25" s="71"/>
      <c r="S25" s="71"/>
      <c r="T25" s="252">
        <f>T19-T21+T23</f>
        <v>0</v>
      </c>
      <c r="U25" s="12"/>
      <c r="V25" s="127" t="s">
        <v>302</v>
      </c>
    </row>
    <row r="26" spans="1:22" ht="15" customHeight="1" x14ac:dyDescent="0.3">
      <c r="A26" s="72">
        <v>26</v>
      </c>
      <c r="B26" s="71"/>
      <c r="C26" s="87"/>
      <c r="D26" s="73"/>
      <c r="E26" s="73"/>
      <c r="F26" s="87"/>
      <c r="G26" s="87"/>
      <c r="H26" s="71"/>
      <c r="I26" s="71"/>
      <c r="J26" s="71"/>
      <c r="K26" s="71"/>
      <c r="L26" s="71"/>
      <c r="M26" s="71"/>
      <c r="N26" s="71"/>
      <c r="O26" s="71"/>
      <c r="P26" s="71"/>
      <c r="Q26" s="71"/>
      <c r="R26" s="71"/>
      <c r="S26" s="71"/>
      <c r="T26" s="71"/>
      <c r="U26" s="12"/>
    </row>
    <row r="27" spans="1:22" ht="15" customHeight="1" x14ac:dyDescent="0.3">
      <c r="A27" s="72">
        <v>27</v>
      </c>
      <c r="B27" s="71"/>
      <c r="C27" s="87"/>
      <c r="D27" s="27" t="s">
        <v>180</v>
      </c>
      <c r="E27" s="27"/>
      <c r="F27" s="87" t="s">
        <v>188</v>
      </c>
      <c r="G27" s="87"/>
      <c r="H27" s="71"/>
      <c r="I27" s="71"/>
      <c r="J27" s="71"/>
      <c r="K27" s="71"/>
      <c r="L27" s="71"/>
      <c r="M27" s="71"/>
      <c r="N27" s="71"/>
      <c r="O27" s="71"/>
      <c r="P27" s="71"/>
      <c r="Q27" s="71"/>
      <c r="R27" s="71"/>
      <c r="S27" s="71"/>
      <c r="T27" s="502">
        <f>'S5c.TCSD Allowance'!I27</f>
        <v>0</v>
      </c>
      <c r="U27" s="12"/>
      <c r="V27" s="127" t="s">
        <v>303</v>
      </c>
    </row>
    <row r="28" spans="1:22" ht="15" customHeight="1" x14ac:dyDescent="0.3">
      <c r="A28" s="72">
        <v>28</v>
      </c>
      <c r="B28" s="71"/>
      <c r="C28" s="87"/>
      <c r="D28" s="73"/>
      <c r="E28" s="73"/>
      <c r="F28" s="87"/>
      <c r="G28" s="87"/>
      <c r="H28" s="71"/>
      <c r="I28" s="71"/>
      <c r="J28" s="71"/>
      <c r="K28" s="71"/>
      <c r="L28" s="71"/>
      <c r="M28" s="71"/>
      <c r="N28" s="71"/>
      <c r="O28" s="71"/>
      <c r="P28" s="71"/>
      <c r="Q28" s="71"/>
      <c r="R28" s="71"/>
      <c r="S28" s="71"/>
      <c r="T28" s="71"/>
      <c r="U28" s="12"/>
    </row>
    <row r="29" spans="1:22" ht="15" customHeight="1" x14ac:dyDescent="0.3">
      <c r="A29" s="72">
        <v>29</v>
      </c>
      <c r="B29" s="71"/>
      <c r="C29" s="87"/>
      <c r="D29" s="27" t="s">
        <v>180</v>
      </c>
      <c r="E29" s="27"/>
      <c r="F29" s="87" t="s">
        <v>114</v>
      </c>
      <c r="G29" s="87"/>
      <c r="H29" s="71"/>
      <c r="I29" s="71"/>
      <c r="J29" s="71"/>
      <c r="K29" s="71"/>
      <c r="L29" s="71"/>
      <c r="M29" s="71"/>
      <c r="N29" s="71"/>
      <c r="O29" s="71"/>
      <c r="P29" s="71"/>
      <c r="Q29" s="71"/>
      <c r="R29" s="71"/>
      <c r="S29" s="71"/>
      <c r="T29" s="502">
        <f>'S5a.Regulatory Tax Allowance'!J29</f>
        <v>0</v>
      </c>
      <c r="U29" s="12"/>
      <c r="V29" s="127" t="s">
        <v>304</v>
      </c>
    </row>
    <row r="30" spans="1:22" ht="15" customHeight="1" thickBot="1" x14ac:dyDescent="0.35">
      <c r="A30" s="72">
        <v>30</v>
      </c>
      <c r="B30" s="71"/>
      <c r="C30" s="87"/>
      <c r="D30" s="73"/>
      <c r="E30" s="73"/>
      <c r="F30" s="87"/>
      <c r="G30" s="87"/>
      <c r="H30" s="71"/>
      <c r="I30" s="71"/>
      <c r="J30" s="71"/>
      <c r="K30" s="71"/>
      <c r="L30" s="71"/>
      <c r="M30" s="71"/>
      <c r="N30" s="71"/>
      <c r="O30" s="71"/>
      <c r="P30" s="71"/>
      <c r="Q30" s="71"/>
      <c r="R30" s="71"/>
      <c r="S30" s="71"/>
      <c r="T30" s="71"/>
      <c r="U30" s="12"/>
    </row>
    <row r="31" spans="1:22" ht="15" customHeight="1" thickBot="1" x14ac:dyDescent="0.35">
      <c r="A31" s="72">
        <v>31</v>
      </c>
      <c r="B31" s="71"/>
      <c r="C31" s="87"/>
      <c r="D31" s="73"/>
      <c r="E31" s="73" t="s">
        <v>115</v>
      </c>
      <c r="F31" s="87"/>
      <c r="G31" s="87"/>
      <c r="H31" s="71"/>
      <c r="I31" s="71"/>
      <c r="J31" s="71"/>
      <c r="K31" s="71"/>
      <c r="L31" s="71"/>
      <c r="M31" s="71"/>
      <c r="N31" s="71"/>
      <c r="O31" s="71"/>
      <c r="P31" s="71"/>
      <c r="Q31" s="71"/>
      <c r="R31" s="71"/>
      <c r="S31" s="71"/>
      <c r="T31" s="261">
        <f>T25-T27-T29</f>
        <v>0</v>
      </c>
      <c r="U31" s="12"/>
      <c r="V31" s="127" t="s">
        <v>305</v>
      </c>
    </row>
    <row r="32" spans="1:22" x14ac:dyDescent="0.3">
      <c r="A32" s="72">
        <v>32</v>
      </c>
      <c r="B32" s="71"/>
      <c r="C32" s="87"/>
      <c r="D32" s="87"/>
      <c r="E32" s="87"/>
      <c r="F32" s="87"/>
      <c r="G32" s="87"/>
      <c r="H32" s="71"/>
      <c r="I32" s="71"/>
      <c r="J32" s="71"/>
      <c r="K32" s="71"/>
      <c r="L32" s="71"/>
      <c r="M32" s="71"/>
      <c r="N32" s="71"/>
      <c r="O32" s="71"/>
      <c r="P32" s="71"/>
      <c r="Q32" s="71"/>
      <c r="R32" s="71"/>
      <c r="S32" s="71"/>
      <c r="T32" s="71"/>
      <c r="U32" s="12"/>
    </row>
    <row r="33" spans="1:22" ht="25.2" customHeight="1" x14ac:dyDescent="0.35">
      <c r="A33" s="72">
        <v>33</v>
      </c>
      <c r="B33" s="71"/>
      <c r="C33" s="181" t="s">
        <v>306</v>
      </c>
      <c r="D33" s="56"/>
      <c r="E33" s="56"/>
      <c r="F33" s="56"/>
      <c r="G33" s="56"/>
      <c r="H33" s="56"/>
      <c r="I33" s="56"/>
      <c r="J33" s="56"/>
      <c r="K33" s="56"/>
      <c r="L33" s="56"/>
      <c r="M33" s="56"/>
      <c r="N33" s="56"/>
      <c r="O33" s="56"/>
      <c r="P33" s="56"/>
      <c r="Q33" s="56"/>
      <c r="R33" s="71"/>
      <c r="S33" s="320" t="s">
        <v>108</v>
      </c>
      <c r="T33" s="320"/>
      <c r="U33" s="12"/>
      <c r="V33" s="128"/>
    </row>
    <row r="34" spans="1:22" ht="15" customHeight="1" x14ac:dyDescent="0.3">
      <c r="A34" s="72">
        <v>34</v>
      </c>
      <c r="B34" s="126"/>
      <c r="C34" s="87"/>
      <c r="D34" s="75"/>
      <c r="E34" s="173" t="s">
        <v>307</v>
      </c>
      <c r="F34" s="173"/>
      <c r="G34" s="87"/>
      <c r="H34" s="87"/>
      <c r="I34" s="71"/>
      <c r="J34" s="71"/>
      <c r="K34" s="71"/>
      <c r="L34" s="71"/>
      <c r="M34" s="71"/>
      <c r="N34" s="71"/>
      <c r="O34" s="71"/>
      <c r="P34" s="71"/>
      <c r="Q34" s="71"/>
      <c r="R34" s="71"/>
      <c r="S34" s="71"/>
      <c r="T34" s="71"/>
      <c r="U34" s="12"/>
    </row>
    <row r="35" spans="1:22" ht="15" customHeight="1" x14ac:dyDescent="0.3">
      <c r="A35" s="72">
        <v>35</v>
      </c>
      <c r="B35" s="126"/>
      <c r="C35" s="87"/>
      <c r="D35" s="75"/>
      <c r="E35" s="173"/>
      <c r="F35" s="71" t="s">
        <v>312</v>
      </c>
      <c r="G35" s="71"/>
      <c r="H35" s="87"/>
      <c r="I35" s="71"/>
      <c r="J35" s="71"/>
      <c r="K35" s="71"/>
      <c r="L35" s="71"/>
      <c r="M35" s="71"/>
      <c r="N35" s="71"/>
      <c r="O35" s="71"/>
      <c r="P35" s="71"/>
      <c r="Q35" s="71"/>
      <c r="R35" s="71"/>
      <c r="S35" s="607"/>
      <c r="T35" s="71" t="s">
        <v>984</v>
      </c>
      <c r="U35" s="12"/>
    </row>
    <row r="36" spans="1:22" ht="15" customHeight="1" x14ac:dyDescent="0.3">
      <c r="A36" s="72">
        <v>36</v>
      </c>
      <c r="B36" s="126"/>
      <c r="C36" s="87"/>
      <c r="D36" s="75"/>
      <c r="E36" s="173"/>
      <c r="F36" s="71" t="s">
        <v>313</v>
      </c>
      <c r="G36" s="71"/>
      <c r="H36" s="87"/>
      <c r="I36" s="71"/>
      <c r="J36" s="71"/>
      <c r="K36" s="71"/>
      <c r="L36" s="71"/>
      <c r="M36" s="71"/>
      <c r="N36" s="71"/>
      <c r="O36" s="71"/>
      <c r="P36" s="71"/>
      <c r="Q36" s="71"/>
      <c r="R36" s="71"/>
      <c r="S36" s="607"/>
      <c r="T36" s="71" t="s">
        <v>984</v>
      </c>
      <c r="U36" s="12"/>
    </row>
    <row r="37" spans="1:22" ht="15" customHeight="1" x14ac:dyDescent="0.3">
      <c r="A37" s="72">
        <v>37</v>
      </c>
      <c r="B37" s="126"/>
      <c r="C37" s="87"/>
      <c r="D37" s="75"/>
      <c r="E37" s="173"/>
      <c r="F37" s="71" t="s">
        <v>314</v>
      </c>
      <c r="G37" s="71"/>
      <c r="H37" s="87"/>
      <c r="I37" s="71"/>
      <c r="J37" s="71"/>
      <c r="K37" s="71"/>
      <c r="L37" s="71"/>
      <c r="M37" s="71"/>
      <c r="N37" s="71"/>
      <c r="O37" s="71"/>
      <c r="P37" s="71"/>
      <c r="Q37" s="71"/>
      <c r="R37" s="71"/>
      <c r="S37" s="607"/>
      <c r="T37" s="71" t="s">
        <v>984</v>
      </c>
      <c r="U37" s="12"/>
    </row>
    <row r="38" spans="1:22" ht="15" customHeight="1" x14ac:dyDescent="0.3">
      <c r="A38" s="72">
        <v>38</v>
      </c>
      <c r="B38" s="126"/>
      <c r="C38" s="87"/>
      <c r="D38" s="87"/>
      <c r="E38" s="87"/>
      <c r="F38" s="71" t="s">
        <v>308</v>
      </c>
      <c r="G38" s="71"/>
      <c r="H38" s="87"/>
      <c r="I38" s="71"/>
      <c r="J38" s="71"/>
      <c r="K38" s="71"/>
      <c r="L38" s="71"/>
      <c r="M38" s="71"/>
      <c r="N38" s="71"/>
      <c r="O38" s="71"/>
      <c r="P38" s="71"/>
      <c r="Q38" s="71"/>
      <c r="R38" s="71"/>
      <c r="S38" s="608"/>
      <c r="T38" s="71"/>
      <c r="U38" s="12"/>
    </row>
    <row r="39" spans="1:22" ht="15" customHeight="1" x14ac:dyDescent="0.3">
      <c r="A39" s="72">
        <v>39</v>
      </c>
      <c r="B39" s="126"/>
      <c r="C39" s="87"/>
      <c r="D39" s="87"/>
      <c r="E39" s="87"/>
      <c r="F39" s="71" t="s">
        <v>309</v>
      </c>
      <c r="G39" s="71"/>
      <c r="H39" s="87"/>
      <c r="I39" s="71"/>
      <c r="J39" s="71"/>
      <c r="K39" s="71"/>
      <c r="L39" s="71"/>
      <c r="M39" s="71"/>
      <c r="N39" s="71"/>
      <c r="O39" s="71"/>
      <c r="P39" s="71"/>
      <c r="Q39" s="71"/>
      <c r="R39" s="71"/>
      <c r="S39" s="608"/>
      <c r="T39" s="71"/>
      <c r="U39" s="12"/>
    </row>
    <row r="40" spans="1:22" ht="15" customHeight="1" x14ac:dyDescent="0.3">
      <c r="A40" s="72">
        <v>40</v>
      </c>
      <c r="B40" s="126"/>
      <c r="C40" s="87"/>
      <c r="D40" s="87"/>
      <c r="E40" s="87"/>
      <c r="F40" s="167" t="s">
        <v>310</v>
      </c>
      <c r="G40" s="167"/>
      <c r="H40" s="87"/>
      <c r="I40" s="71"/>
      <c r="J40" s="71"/>
      <c r="K40" s="71"/>
      <c r="L40" s="71"/>
      <c r="M40" s="71"/>
      <c r="N40" s="71"/>
      <c r="O40" s="71"/>
      <c r="P40" s="71"/>
      <c r="Q40" s="71"/>
      <c r="R40" s="71"/>
      <c r="S40" s="608"/>
      <c r="T40" s="71"/>
      <c r="U40" s="12"/>
    </row>
    <row r="41" spans="1:22" ht="15" customHeight="1" x14ac:dyDescent="0.3">
      <c r="A41" s="72">
        <v>41</v>
      </c>
      <c r="B41" s="126"/>
      <c r="C41" s="87"/>
      <c r="D41" s="87"/>
      <c r="E41" s="87"/>
      <c r="F41" s="167" t="s">
        <v>1066</v>
      </c>
      <c r="G41" s="167"/>
      <c r="H41" s="87"/>
      <c r="I41" s="71"/>
      <c r="J41" s="71"/>
      <c r="K41" s="71"/>
      <c r="L41" s="71"/>
      <c r="M41" s="71"/>
      <c r="N41" s="71"/>
      <c r="O41" s="71"/>
      <c r="P41" s="71"/>
      <c r="Q41" s="71"/>
      <c r="R41" s="71"/>
      <c r="S41" s="608"/>
      <c r="T41" s="71"/>
      <c r="U41" s="12"/>
    </row>
    <row r="42" spans="1:22" ht="15" customHeight="1" x14ac:dyDescent="0.3">
      <c r="A42" s="72">
        <v>42</v>
      </c>
      <c r="B42" s="126"/>
      <c r="C42" s="87"/>
      <c r="D42" s="75"/>
      <c r="E42" s="173" t="s">
        <v>311</v>
      </c>
      <c r="F42" s="173"/>
      <c r="G42" s="167"/>
      <c r="H42" s="167"/>
      <c r="I42" s="56"/>
      <c r="J42" s="71"/>
      <c r="K42" s="71"/>
      <c r="L42" s="71"/>
      <c r="M42" s="71"/>
      <c r="N42" s="71"/>
      <c r="O42" s="71"/>
      <c r="P42" s="71"/>
      <c r="Q42" s="71"/>
      <c r="R42" s="71"/>
      <c r="S42" s="71"/>
      <c r="T42" s="71"/>
      <c r="U42" s="12"/>
    </row>
    <row r="43" spans="1:22" ht="15" customHeight="1" x14ac:dyDescent="0.3">
      <c r="A43" s="72">
        <v>43</v>
      </c>
      <c r="B43" s="126"/>
      <c r="C43" s="87"/>
      <c r="D43" s="75"/>
      <c r="E43" s="173"/>
      <c r="F43" s="167" t="s">
        <v>1001</v>
      </c>
      <c r="G43" s="167"/>
      <c r="H43" s="167"/>
      <c r="I43" s="56"/>
      <c r="J43" s="71"/>
      <c r="K43" s="71"/>
      <c r="L43" s="71"/>
      <c r="M43" s="71"/>
      <c r="N43" s="71"/>
      <c r="O43" s="71"/>
      <c r="P43" s="71"/>
      <c r="Q43" s="71"/>
      <c r="R43" s="71"/>
      <c r="S43" s="589"/>
      <c r="T43" s="71" t="s">
        <v>984</v>
      </c>
      <c r="U43" s="12"/>
    </row>
    <row r="44" spans="1:22" ht="15" customHeight="1" x14ac:dyDescent="0.3">
      <c r="A44" s="72">
        <v>44</v>
      </c>
      <c r="B44" s="126"/>
      <c r="C44" s="87"/>
      <c r="D44" s="75"/>
      <c r="E44" s="173"/>
      <c r="F44" s="167" t="s">
        <v>1002</v>
      </c>
      <c r="G44" s="167"/>
      <c r="H44" s="167"/>
      <c r="I44" s="56"/>
      <c r="J44" s="71"/>
      <c r="K44" s="71"/>
      <c r="L44" s="71"/>
      <c r="M44" s="71"/>
      <c r="N44" s="71"/>
      <c r="O44" s="71"/>
      <c r="P44" s="71"/>
      <c r="Q44" s="71"/>
      <c r="R44" s="71"/>
      <c r="S44" s="589"/>
      <c r="T44" s="71" t="s">
        <v>984</v>
      </c>
      <c r="U44" s="12"/>
    </row>
    <row r="45" spans="1:22" ht="15" customHeight="1" x14ac:dyDescent="0.3">
      <c r="A45" s="72">
        <v>45</v>
      </c>
      <c r="B45" s="126"/>
      <c r="C45" s="87"/>
      <c r="D45" s="87"/>
      <c r="E45" s="87"/>
      <c r="F45" s="167" t="s">
        <v>1071</v>
      </c>
      <c r="G45" s="167"/>
      <c r="H45" s="167"/>
      <c r="I45" s="56"/>
      <c r="J45" s="71"/>
      <c r="K45" s="71"/>
      <c r="L45" s="71"/>
      <c r="M45" s="71"/>
      <c r="N45" s="71"/>
      <c r="O45" s="71"/>
      <c r="P45" s="71"/>
      <c r="Q45" s="71"/>
      <c r="R45" s="71"/>
      <c r="S45" s="542"/>
      <c r="T45" s="71"/>
      <c r="U45" s="12"/>
    </row>
    <row r="46" spans="1:22" ht="15" customHeight="1" thickBot="1" x14ac:dyDescent="0.35">
      <c r="A46" s="72">
        <v>46</v>
      </c>
      <c r="B46" s="126"/>
      <c r="C46" s="87"/>
      <c r="D46" s="87"/>
      <c r="E46" s="87"/>
      <c r="F46" s="167" t="s">
        <v>1067</v>
      </c>
      <c r="G46" s="167"/>
      <c r="H46" s="167"/>
      <c r="I46" s="56"/>
      <c r="J46" s="71"/>
      <c r="K46" s="71"/>
      <c r="L46" s="71"/>
      <c r="M46" s="71"/>
      <c r="N46" s="71"/>
      <c r="O46" s="71"/>
      <c r="P46" s="71"/>
      <c r="Q46" s="71"/>
      <c r="R46" s="71"/>
      <c r="S46" s="608"/>
      <c r="T46" s="71"/>
      <c r="U46" s="12"/>
    </row>
    <row r="47" spans="1:22" ht="15" customHeight="1" thickBot="1" x14ac:dyDescent="0.35">
      <c r="A47" s="72">
        <v>47</v>
      </c>
      <c r="B47" s="126"/>
      <c r="C47" s="87"/>
      <c r="D47" s="107"/>
      <c r="E47" s="183" t="s">
        <v>111</v>
      </c>
      <c r="F47" s="167"/>
      <c r="G47" s="167"/>
      <c r="H47" s="167"/>
      <c r="I47" s="56"/>
      <c r="J47" s="71"/>
      <c r="K47" s="71"/>
      <c r="L47" s="71"/>
      <c r="M47" s="71"/>
      <c r="N47" s="71"/>
      <c r="O47" s="71"/>
      <c r="P47" s="71"/>
      <c r="Q47" s="71"/>
      <c r="R47" s="71"/>
      <c r="S47" s="71"/>
      <c r="T47" s="261">
        <f>SUM(S35:S41,S43:S46)</f>
        <v>0</v>
      </c>
      <c r="U47" s="12"/>
    </row>
    <row r="48" spans="1:22" ht="15" customHeight="1" x14ac:dyDescent="0.3">
      <c r="A48" s="72">
        <v>48</v>
      </c>
      <c r="B48" s="126"/>
      <c r="C48" s="87"/>
      <c r="D48" s="107"/>
      <c r="E48" s="107"/>
      <c r="F48" s="87"/>
      <c r="G48" s="87"/>
      <c r="H48" s="87"/>
      <c r="I48" s="71"/>
      <c r="J48" s="71"/>
      <c r="K48" s="71"/>
      <c r="L48" s="71"/>
      <c r="M48" s="71"/>
      <c r="N48" s="71"/>
      <c r="O48" s="71"/>
      <c r="P48" s="71"/>
      <c r="Q48" s="71"/>
      <c r="R48" s="71"/>
      <c r="S48" s="71"/>
      <c r="T48" s="34"/>
      <c r="U48" s="12"/>
      <c r="V48" s="127" t="s">
        <v>315</v>
      </c>
    </row>
    <row r="49" spans="1:22" ht="18" x14ac:dyDescent="0.35">
      <c r="A49" s="72">
        <v>49</v>
      </c>
      <c r="B49" s="71"/>
      <c r="C49" s="85" t="s">
        <v>316</v>
      </c>
      <c r="D49" s="71"/>
      <c r="E49" s="71"/>
      <c r="F49" s="71"/>
      <c r="G49" s="71"/>
      <c r="H49" s="71"/>
      <c r="I49" s="71"/>
      <c r="J49" s="71"/>
      <c r="K49" s="71"/>
      <c r="L49" s="71"/>
      <c r="M49" s="71"/>
      <c r="N49" s="71"/>
      <c r="O49" s="71"/>
      <c r="P49" s="71"/>
      <c r="Q49" s="71"/>
      <c r="R49" s="71"/>
      <c r="S49" s="71"/>
      <c r="T49" s="71"/>
      <c r="U49" s="12"/>
    </row>
    <row r="50" spans="1:22" ht="25.2" customHeight="1" x14ac:dyDescent="0.3">
      <c r="A50" s="72">
        <v>50</v>
      </c>
      <c r="B50" s="126"/>
      <c r="C50" s="87"/>
      <c r="D50" s="87"/>
      <c r="E50" s="87"/>
      <c r="F50" s="87"/>
      <c r="G50" s="87"/>
      <c r="H50" s="87"/>
      <c r="I50" s="71"/>
      <c r="J50" s="71"/>
      <c r="K50" s="71"/>
      <c r="L50" s="71"/>
      <c r="M50" s="71"/>
      <c r="N50" s="71"/>
      <c r="O50" s="71"/>
      <c r="P50" s="71"/>
      <c r="Q50" s="71"/>
      <c r="R50" s="71"/>
      <c r="S50" s="71"/>
      <c r="T50" s="106" t="s">
        <v>108</v>
      </c>
      <c r="U50" s="12"/>
      <c r="V50" s="128"/>
    </row>
    <row r="51" spans="1:22" ht="15" customHeight="1" x14ac:dyDescent="0.3">
      <c r="A51" s="72">
        <v>51</v>
      </c>
      <c r="B51" s="71"/>
      <c r="C51" s="86"/>
      <c r="D51" s="86"/>
      <c r="E51" s="86"/>
      <c r="F51" s="184" t="s">
        <v>317</v>
      </c>
      <c r="G51" s="184"/>
      <c r="H51" s="56"/>
      <c r="I51" s="71"/>
      <c r="J51" s="71"/>
      <c r="K51" s="71"/>
      <c r="L51" s="71"/>
      <c r="M51" s="71"/>
      <c r="N51" s="71"/>
      <c r="O51" s="71"/>
      <c r="P51" s="71"/>
      <c r="Q51" s="71"/>
      <c r="R51" s="71"/>
      <c r="S51" s="71"/>
      <c r="T51" s="515"/>
      <c r="U51" s="12"/>
    </row>
    <row r="52" spans="1:22" ht="15" customHeight="1" x14ac:dyDescent="0.3">
      <c r="A52" s="72">
        <v>52</v>
      </c>
      <c r="B52" s="71"/>
      <c r="C52" s="86"/>
      <c r="D52" s="86"/>
      <c r="E52" s="86"/>
      <c r="F52" s="86"/>
      <c r="G52" s="86"/>
      <c r="H52" s="71"/>
      <c r="I52" s="71"/>
      <c r="J52" s="71"/>
      <c r="K52" s="71"/>
      <c r="L52" s="71"/>
      <c r="M52" s="71"/>
      <c r="N52" s="71"/>
      <c r="O52" s="71"/>
      <c r="P52" s="71"/>
      <c r="Q52" s="71"/>
      <c r="R52" s="71"/>
      <c r="S52" s="71"/>
      <c r="T52" s="71"/>
      <c r="U52" s="12"/>
    </row>
    <row r="53" spans="1:22" ht="24.75" customHeight="1" x14ac:dyDescent="0.3">
      <c r="A53" s="72">
        <v>53</v>
      </c>
      <c r="B53" s="71"/>
      <c r="C53" s="86"/>
      <c r="D53" s="82"/>
      <c r="E53" s="82"/>
      <c r="F53" s="640" t="s">
        <v>318</v>
      </c>
      <c r="G53" s="640"/>
      <c r="H53" s="640"/>
      <c r="I53" s="640"/>
      <c r="J53" s="640"/>
      <c r="K53" s="640"/>
      <c r="L53" s="640"/>
      <c r="M53" s="640"/>
      <c r="N53" s="640"/>
      <c r="O53" s="640"/>
      <c r="P53" s="640"/>
      <c r="Q53" s="640"/>
      <c r="R53" s="640"/>
      <c r="S53" s="640"/>
      <c r="T53" s="640"/>
      <c r="U53" s="12"/>
    </row>
    <row r="54" spans="1:22" ht="30" customHeight="1" x14ac:dyDescent="0.35">
      <c r="A54" s="72">
        <v>54</v>
      </c>
      <c r="B54" s="71"/>
      <c r="C54" s="85" t="s">
        <v>319</v>
      </c>
      <c r="D54" s="71"/>
      <c r="E54" s="71"/>
      <c r="F54" s="71"/>
      <c r="G54" s="71"/>
      <c r="H54" s="71"/>
      <c r="I54" s="71"/>
      <c r="J54" s="71"/>
      <c r="K54" s="71"/>
      <c r="L54" s="71"/>
      <c r="M54" s="71"/>
      <c r="N54" s="71"/>
      <c r="O54" s="71"/>
      <c r="P54" s="71"/>
      <c r="Q54" s="71"/>
      <c r="R54" s="71"/>
      <c r="S54" s="71"/>
      <c r="T54" s="28"/>
      <c r="U54" s="12"/>
    </row>
    <row r="55" spans="1:22" ht="25.2" customHeight="1" x14ac:dyDescent="0.3">
      <c r="A55" s="72">
        <v>55</v>
      </c>
      <c r="B55" s="126"/>
      <c r="C55" s="87"/>
      <c r="D55" s="87"/>
      <c r="E55" s="87"/>
      <c r="F55" s="87"/>
      <c r="G55" s="87"/>
      <c r="H55" s="87"/>
      <c r="I55" s="71"/>
      <c r="J55" s="71"/>
      <c r="K55" s="71"/>
      <c r="L55" s="71"/>
      <c r="M55" s="71"/>
      <c r="N55" s="71"/>
      <c r="O55" s="71"/>
      <c r="P55" s="71"/>
      <c r="Q55" s="71"/>
      <c r="R55" s="71"/>
      <c r="S55" s="71"/>
      <c r="T55" s="106" t="s">
        <v>108</v>
      </c>
      <c r="U55" s="12"/>
      <c r="V55" s="128"/>
    </row>
    <row r="56" spans="1:22" ht="15" customHeight="1" x14ac:dyDescent="0.3">
      <c r="A56" s="72">
        <v>56</v>
      </c>
      <c r="B56" s="71"/>
      <c r="C56" s="86"/>
      <c r="D56" s="86"/>
      <c r="E56" s="86"/>
      <c r="F56" s="86" t="s">
        <v>320</v>
      </c>
      <c r="G56" s="86"/>
      <c r="H56" s="14"/>
      <c r="I56" s="71"/>
      <c r="J56" s="71"/>
      <c r="K56" s="71"/>
      <c r="L56" s="71"/>
      <c r="M56" s="71"/>
      <c r="N56" s="71"/>
      <c r="O56" s="71"/>
      <c r="P56" s="71"/>
      <c r="Q56" s="71"/>
      <c r="R56" s="71"/>
      <c r="S56" s="71"/>
      <c r="T56" s="515"/>
      <c r="U56" s="12"/>
    </row>
    <row r="57" spans="1:22" ht="15" customHeight="1" x14ac:dyDescent="0.3">
      <c r="A57" s="16"/>
      <c r="B57" s="17"/>
      <c r="C57" s="42"/>
      <c r="D57" s="17"/>
      <c r="E57" s="17"/>
      <c r="F57" s="17"/>
      <c r="G57" s="17"/>
      <c r="H57" s="17"/>
      <c r="I57" s="17"/>
      <c r="J57" s="17"/>
      <c r="K57" s="17"/>
      <c r="L57" s="17"/>
      <c r="M57" s="17"/>
      <c r="N57" s="17"/>
      <c r="O57" s="17"/>
      <c r="P57" s="17"/>
      <c r="Q57" s="17"/>
      <c r="R57" s="17"/>
      <c r="S57" s="17"/>
      <c r="T57" s="17"/>
      <c r="U57" s="20"/>
    </row>
    <row r="58" spans="1:22" ht="15" customHeight="1" x14ac:dyDescent="0.3"/>
  </sheetData>
  <sheetProtection formatRows="0" insertRows="0"/>
  <mergeCells count="4">
    <mergeCell ref="A5:T5"/>
    <mergeCell ref="R2:T2"/>
    <mergeCell ref="R3:T3"/>
    <mergeCell ref="F53:T53"/>
  </mergeCells>
  <pageMargins left="0.70866141732283472" right="0.70866141732283472" top="0.74803149606299213" bottom="0.74803149606299213" header="0.31496062992125989" footer="0.31496062992125989"/>
  <pageSetup paperSize="9" scale="64" fitToHeight="2" orientation="portrait" r:id="rId1"/>
  <ignoredErrors>
    <ignoredError sqref="S33 T50 T55 T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2E84-B2E4-4252-ACFE-3954A4F1192C}">
  <sheetPr codeName="Sheet3">
    <tabColor rgb="FF99CCFF"/>
  </sheetPr>
  <dimension ref="A1:M35"/>
  <sheetViews>
    <sheetView showGridLines="0" view="pageBreakPreview" zoomScaleNormal="85" zoomScaleSheetLayoutView="100" workbookViewId="0">
      <selection activeCell="I1" sqref="I1"/>
    </sheetView>
  </sheetViews>
  <sheetFormatPr defaultColWidth="9" defaultRowHeight="13.8" x14ac:dyDescent="0.3"/>
  <cols>
    <col min="1" max="1" width="38.88671875" customWidth="1"/>
    <col min="2" max="2" width="5.33203125" customWidth="1"/>
    <col min="3" max="3" width="10" customWidth="1"/>
    <col min="4" max="4" width="42.33203125" customWidth="1"/>
    <col min="5" max="5" width="71.44140625" customWidth="1"/>
    <col min="6" max="7" width="15" customWidth="1"/>
    <col min="8" max="9" width="14" customWidth="1"/>
    <col min="10" max="10" width="13.44140625" customWidth="1"/>
    <col min="11" max="11" width="14" customWidth="1"/>
    <col min="12" max="12" width="2.44140625" customWidth="1"/>
  </cols>
  <sheetData>
    <row r="1" spans="1:13" ht="23.4" x14ac:dyDescent="0.3">
      <c r="A1" s="599" t="s">
        <v>1004</v>
      </c>
      <c r="B1" s="600"/>
      <c r="C1" s="600"/>
      <c r="D1" s="600"/>
      <c r="E1" s="600"/>
      <c r="F1" s="574"/>
      <c r="G1" s="574"/>
      <c r="H1" s="574"/>
      <c r="I1" s="574"/>
      <c r="J1" s="574"/>
      <c r="K1" s="571"/>
    </row>
    <row r="2" spans="1:13" ht="14.4" x14ac:dyDescent="0.3">
      <c r="A2" s="601" t="s">
        <v>1072</v>
      </c>
      <c r="B2" s="600"/>
      <c r="C2" s="600"/>
      <c r="D2" s="600"/>
      <c r="E2" s="600"/>
      <c r="F2" s="574"/>
      <c r="G2" s="574"/>
      <c r="H2" s="574"/>
      <c r="I2" s="574"/>
      <c r="J2" s="574"/>
      <c r="K2" s="571"/>
    </row>
    <row r="3" spans="1:13" ht="14.4" x14ac:dyDescent="0.3">
      <c r="A3" s="601" t="s">
        <v>1005</v>
      </c>
      <c r="B3" s="600"/>
      <c r="C3" s="600"/>
      <c r="D3" s="600"/>
      <c r="E3" s="600"/>
      <c r="F3" s="574"/>
      <c r="G3" s="574"/>
      <c r="H3" s="574"/>
      <c r="I3" s="574"/>
      <c r="J3" s="574"/>
      <c r="K3" s="571"/>
    </row>
    <row r="4" spans="1:13" ht="14.4" x14ac:dyDescent="0.3">
      <c r="A4" s="601" t="s">
        <v>1073</v>
      </c>
      <c r="B4" s="600"/>
      <c r="C4" s="600"/>
      <c r="D4" s="600"/>
      <c r="E4" s="600"/>
      <c r="F4" s="574"/>
      <c r="G4" s="574"/>
      <c r="H4" s="574"/>
      <c r="I4" s="574"/>
      <c r="J4" s="574"/>
      <c r="K4" s="571"/>
    </row>
    <row r="5" spans="1:13" ht="14.4" x14ac:dyDescent="0.3">
      <c r="A5" s="601"/>
      <c r="B5" s="600"/>
      <c r="C5" s="600"/>
      <c r="D5" s="600"/>
      <c r="E5" s="600"/>
      <c r="F5" s="574"/>
      <c r="G5" s="574"/>
      <c r="H5" s="574"/>
      <c r="I5" s="574"/>
      <c r="J5" s="574"/>
      <c r="K5" s="571"/>
    </row>
    <row r="6" spans="1:13" ht="46.8" x14ac:dyDescent="0.3">
      <c r="A6" s="575" t="s">
        <v>1006</v>
      </c>
      <c r="B6" s="575" t="s">
        <v>1007</v>
      </c>
      <c r="C6" s="575" t="s">
        <v>1010</v>
      </c>
      <c r="D6" s="575" t="s">
        <v>1008</v>
      </c>
      <c r="E6" s="575" t="s">
        <v>1009</v>
      </c>
      <c r="F6" s="575" t="s">
        <v>1034</v>
      </c>
      <c r="G6" s="575" t="s">
        <v>1035</v>
      </c>
      <c r="H6" s="575" t="s">
        <v>1036</v>
      </c>
      <c r="I6" s="575" t="s">
        <v>1037</v>
      </c>
      <c r="J6" s="575" t="s">
        <v>1038</v>
      </c>
      <c r="K6" s="575" t="s">
        <v>1040</v>
      </c>
    </row>
    <row r="7" spans="1:13" ht="14.4" x14ac:dyDescent="0.3">
      <c r="A7" s="602" t="s">
        <v>1003</v>
      </c>
      <c r="B7" s="603">
        <v>7</v>
      </c>
      <c r="C7" s="604"/>
      <c r="D7" s="605" t="s">
        <v>1039</v>
      </c>
      <c r="E7" s="605" t="s">
        <v>1039</v>
      </c>
      <c r="F7" s="598" t="s">
        <v>124</v>
      </c>
      <c r="G7" s="598" t="s">
        <v>125</v>
      </c>
      <c r="H7" s="598" t="s">
        <v>1046</v>
      </c>
      <c r="I7" s="598" t="s">
        <v>1044</v>
      </c>
      <c r="J7" s="598" t="s">
        <v>1045</v>
      </c>
      <c r="K7" s="611"/>
      <c r="M7" t="s">
        <v>1063</v>
      </c>
    </row>
    <row r="8" spans="1:13" x14ac:dyDescent="0.3">
      <c r="A8" s="600"/>
      <c r="B8" s="600"/>
      <c r="C8" s="600"/>
      <c r="D8" s="600"/>
      <c r="E8" s="600"/>
      <c r="F8" s="574"/>
      <c r="G8" s="574"/>
      <c r="H8" s="574"/>
      <c r="I8" s="574"/>
      <c r="J8" s="574"/>
      <c r="K8" s="571"/>
    </row>
    <row r="9" spans="1:13" ht="46.8" x14ac:dyDescent="0.3">
      <c r="A9" s="575" t="s">
        <v>1006</v>
      </c>
      <c r="B9" s="575" t="s">
        <v>1007</v>
      </c>
      <c r="C9" s="575" t="s">
        <v>1010</v>
      </c>
      <c r="D9" s="575" t="s">
        <v>1008</v>
      </c>
      <c r="E9" s="575" t="s">
        <v>1009</v>
      </c>
      <c r="F9" s="575" t="s">
        <v>1058</v>
      </c>
      <c r="G9" s="575" t="s">
        <v>1062</v>
      </c>
      <c r="H9" s="575" t="s">
        <v>1061</v>
      </c>
      <c r="I9" s="575" t="s">
        <v>1060</v>
      </c>
      <c r="J9" s="575" t="s">
        <v>1059</v>
      </c>
      <c r="K9" s="575" t="s">
        <v>1040</v>
      </c>
    </row>
    <row r="10" spans="1:13" ht="14.4" x14ac:dyDescent="0.3">
      <c r="A10" s="602" t="s">
        <v>1003</v>
      </c>
      <c r="B10" s="603">
        <v>10</v>
      </c>
      <c r="C10" s="603"/>
      <c r="D10" s="602" t="s">
        <v>999</v>
      </c>
      <c r="E10" s="606" t="s">
        <v>1050</v>
      </c>
      <c r="F10" s="591"/>
      <c r="G10" s="591"/>
      <c r="H10" s="591"/>
      <c r="I10" s="591"/>
      <c r="J10" s="591"/>
      <c r="K10" s="612"/>
      <c r="M10" t="s">
        <v>1074</v>
      </c>
    </row>
    <row r="11" spans="1:13" ht="14.4" x14ac:dyDescent="0.3">
      <c r="A11" s="602" t="s">
        <v>1003</v>
      </c>
      <c r="B11" s="603">
        <v>11</v>
      </c>
      <c r="C11" s="603"/>
      <c r="D11" s="602" t="s">
        <v>999</v>
      </c>
      <c r="E11" s="606" t="s">
        <v>1026</v>
      </c>
      <c r="F11" s="591"/>
      <c r="G11" s="591"/>
      <c r="H11" s="591"/>
      <c r="I11" s="591"/>
      <c r="J11" s="591"/>
      <c r="K11" s="612"/>
    </row>
    <row r="12" spans="1:13" ht="14.4" x14ac:dyDescent="0.3">
      <c r="A12" s="602" t="s">
        <v>1003</v>
      </c>
      <c r="B12" s="603">
        <v>12</v>
      </c>
      <c r="C12" s="603" t="s">
        <v>1064</v>
      </c>
      <c r="D12" s="602" t="s">
        <v>999</v>
      </c>
      <c r="E12" s="606" t="s">
        <v>1027</v>
      </c>
      <c r="F12" s="591"/>
      <c r="G12" s="591"/>
      <c r="H12" s="591"/>
      <c r="I12" s="591"/>
      <c r="J12" s="591"/>
      <c r="K12" s="612"/>
    </row>
    <row r="13" spans="1:13" ht="14.4" x14ac:dyDescent="0.3">
      <c r="A13" s="602" t="s">
        <v>1003</v>
      </c>
      <c r="B13" s="603">
        <v>13</v>
      </c>
      <c r="C13" s="603"/>
      <c r="D13" s="602" t="s">
        <v>999</v>
      </c>
      <c r="E13" s="606" t="s">
        <v>1028</v>
      </c>
      <c r="F13" s="590">
        <f>SUM(F11:F12)</f>
        <v>0</v>
      </c>
      <c r="G13" s="590">
        <f t="shared" ref="G13:J13" si="0">SUM(G11:G12)</f>
        <v>0</v>
      </c>
      <c r="H13" s="590">
        <f t="shared" si="0"/>
        <v>0</v>
      </c>
      <c r="I13" s="590">
        <f t="shared" si="0"/>
        <v>0</v>
      </c>
      <c r="J13" s="590">
        <f t="shared" si="0"/>
        <v>0</v>
      </c>
      <c r="K13" s="612"/>
    </row>
    <row r="14" spans="1:13" ht="14.4" x14ac:dyDescent="0.3">
      <c r="A14" s="602" t="s">
        <v>1003</v>
      </c>
      <c r="B14" s="603">
        <v>14</v>
      </c>
      <c r="C14" s="603"/>
      <c r="D14" s="602" t="s">
        <v>999</v>
      </c>
      <c r="E14" s="606" t="s">
        <v>1029</v>
      </c>
      <c r="F14" s="590">
        <f>IF(F13&lt;&gt;0,F13-F10,0)</f>
        <v>0</v>
      </c>
      <c r="G14" s="590">
        <f t="shared" ref="G14:J14" si="1">IF(G13&lt;&gt;0,G13-G10,0)</f>
        <v>0</v>
      </c>
      <c r="H14" s="590">
        <f t="shared" si="1"/>
        <v>0</v>
      </c>
      <c r="I14" s="590">
        <f t="shared" si="1"/>
        <v>0</v>
      </c>
      <c r="J14" s="590">
        <f t="shared" si="1"/>
        <v>0</v>
      </c>
      <c r="K14" s="590">
        <f>SUM(F14:J14)</f>
        <v>0</v>
      </c>
    </row>
    <row r="15" spans="1:13" ht="14.4" x14ac:dyDescent="0.3">
      <c r="A15" s="602" t="s">
        <v>1003</v>
      </c>
      <c r="B15" s="603">
        <v>15</v>
      </c>
      <c r="C15" s="603"/>
      <c r="D15" s="602" t="s">
        <v>1041</v>
      </c>
      <c r="E15" s="606" t="s">
        <v>1051</v>
      </c>
      <c r="F15" s="591"/>
      <c r="G15" s="591"/>
      <c r="H15" s="591"/>
      <c r="I15" s="591"/>
      <c r="J15" s="591"/>
      <c r="K15" s="612"/>
      <c r="M15" t="s">
        <v>1074</v>
      </c>
    </row>
    <row r="16" spans="1:13" ht="14.4" x14ac:dyDescent="0.3">
      <c r="A16" s="602" t="s">
        <v>1003</v>
      </c>
      <c r="B16" s="603">
        <v>16</v>
      </c>
      <c r="C16" s="603"/>
      <c r="D16" s="602" t="s">
        <v>1041</v>
      </c>
      <c r="E16" s="606" t="s">
        <v>1030</v>
      </c>
      <c r="F16" s="591"/>
      <c r="G16" s="591"/>
      <c r="H16" s="591"/>
      <c r="I16" s="591"/>
      <c r="J16" s="591"/>
      <c r="K16" s="612"/>
    </row>
    <row r="17" spans="1:11" ht="14.4" x14ac:dyDescent="0.3">
      <c r="A17" s="602" t="s">
        <v>1003</v>
      </c>
      <c r="B17" s="603">
        <v>17</v>
      </c>
      <c r="C17" s="603" t="s">
        <v>1065</v>
      </c>
      <c r="D17" s="602" t="s">
        <v>1041</v>
      </c>
      <c r="E17" s="606" t="s">
        <v>1031</v>
      </c>
      <c r="F17" s="591"/>
      <c r="G17" s="591"/>
      <c r="H17" s="591"/>
      <c r="I17" s="591"/>
      <c r="J17" s="591"/>
      <c r="K17" s="612"/>
    </row>
    <row r="18" spans="1:11" ht="14.4" x14ac:dyDescent="0.3">
      <c r="A18" s="602" t="s">
        <v>1003</v>
      </c>
      <c r="B18" s="603">
        <v>18</v>
      </c>
      <c r="C18" s="603"/>
      <c r="D18" s="602" t="s">
        <v>1041</v>
      </c>
      <c r="E18" s="606" t="s">
        <v>1032</v>
      </c>
      <c r="F18" s="590">
        <f>F16-F17</f>
        <v>0</v>
      </c>
      <c r="G18" s="590">
        <f t="shared" ref="G18:J18" si="2">G16-G17</f>
        <v>0</v>
      </c>
      <c r="H18" s="590">
        <f t="shared" si="2"/>
        <v>0</v>
      </c>
      <c r="I18" s="590">
        <f t="shared" si="2"/>
        <v>0</v>
      </c>
      <c r="J18" s="590">
        <f t="shared" si="2"/>
        <v>0</v>
      </c>
      <c r="K18" s="612"/>
    </row>
    <row r="19" spans="1:11" ht="14.4" x14ac:dyDescent="0.3">
      <c r="A19" s="602" t="s">
        <v>1003</v>
      </c>
      <c r="B19" s="603">
        <v>19</v>
      </c>
      <c r="C19" s="603"/>
      <c r="D19" s="602" t="s">
        <v>1041</v>
      </c>
      <c r="E19" s="606" t="s">
        <v>1033</v>
      </c>
      <c r="F19" s="590">
        <f>IF(F18&lt;&gt;0,F18-F15,0)</f>
        <v>0</v>
      </c>
      <c r="G19" s="590">
        <f t="shared" ref="G19:I19" si="3">IF(G18&lt;&gt;0,G18-G15,0)</f>
        <v>0</v>
      </c>
      <c r="H19" s="590">
        <f t="shared" si="3"/>
        <v>0</v>
      </c>
      <c r="I19" s="590">
        <f t="shared" si="3"/>
        <v>0</v>
      </c>
      <c r="J19" s="590">
        <f>IF(J18&lt;&gt;0,J18-J15,0)</f>
        <v>0</v>
      </c>
      <c r="K19" s="590">
        <f>SUM(F19:J19)</f>
        <v>0</v>
      </c>
    </row>
    <row r="20" spans="1:11" ht="14.4" x14ac:dyDescent="0.3">
      <c r="A20" s="569"/>
      <c r="B20" s="570"/>
      <c r="C20" s="570"/>
      <c r="D20" s="569"/>
      <c r="E20" s="570"/>
      <c r="F20" s="572"/>
      <c r="G20" s="572"/>
      <c r="H20" s="572"/>
      <c r="I20" s="572"/>
      <c r="J20" s="573"/>
      <c r="K20" s="572"/>
    </row>
    <row r="21" spans="1:11" x14ac:dyDescent="0.3">
      <c r="A21" s="569"/>
      <c r="B21" s="570"/>
      <c r="C21" s="570"/>
    </row>
    <row r="22" spans="1:11" x14ac:dyDescent="0.3">
      <c r="A22" s="569"/>
      <c r="B22" s="570"/>
      <c r="C22" s="570"/>
    </row>
    <row r="23" spans="1:11" x14ac:dyDescent="0.3">
      <c r="A23" s="569"/>
      <c r="B23" s="570"/>
      <c r="C23" s="570"/>
    </row>
    <row r="24" spans="1:11" x14ac:dyDescent="0.3">
      <c r="A24" s="569"/>
      <c r="B24" s="570"/>
      <c r="C24" s="570"/>
    </row>
    <row r="27" spans="1:11" hidden="1" x14ac:dyDescent="0.3">
      <c r="D27" t="s">
        <v>1042</v>
      </c>
    </row>
    <row r="28" spans="1:11" hidden="1" x14ac:dyDescent="0.3">
      <c r="D28" t="s">
        <v>1043</v>
      </c>
    </row>
    <row r="29" spans="1:11" hidden="1" x14ac:dyDescent="0.3">
      <c r="D29" t="s">
        <v>124</v>
      </c>
    </row>
    <row r="30" spans="1:11" hidden="1" x14ac:dyDescent="0.3">
      <c r="D30" t="s">
        <v>125</v>
      </c>
    </row>
    <row r="31" spans="1:11" hidden="1" x14ac:dyDescent="0.3">
      <c r="D31" t="s">
        <v>1046</v>
      </c>
    </row>
    <row r="32" spans="1:11" hidden="1" x14ac:dyDescent="0.3">
      <c r="D32" t="s">
        <v>1044</v>
      </c>
    </row>
    <row r="33" spans="4:4" hidden="1" x14ac:dyDescent="0.3">
      <c r="D33" t="s">
        <v>1045</v>
      </c>
    </row>
    <row r="34" spans="4:4" hidden="1" x14ac:dyDescent="0.3">
      <c r="D34" t="s">
        <v>1047</v>
      </c>
    </row>
    <row r="35" spans="4:4" hidden="1" x14ac:dyDescent="0.3">
      <c r="D35" t="s">
        <v>1048</v>
      </c>
    </row>
  </sheetData>
  <sheetProtection formatRows="0" insertRows="0"/>
  <phoneticPr fontId="104" type="noConversion"/>
  <dataValidations count="1">
    <dataValidation type="list" allowBlank="1" showInputMessage="1" showErrorMessage="1" sqref="F7:J7" xr:uid="{73A47F9F-76EA-46F2-8010-EF1565BAC4AE}">
      <formula1>$D$27:$D$35</formula1>
    </dataValidation>
  </dataValidations>
  <pageMargins left="0.70866141732283472" right="0.70866141732283472" top="0.74803149606299213" bottom="0.74803149606299213" header="0.31496062992125984" footer="0.31496062992125984"/>
  <pageSetup paperSize="9" scale="55" fitToHeight="3" orientation="landscape" r:id="rId1"/>
  <headerFooter alignWithMargins="0">
    <oddHeader>&amp;CCommerce Commission Information Disclosure Template</oddHeader>
    <oddFooter>&amp;L&amp;F&amp;C&amp;P&amp;R&amp;A</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rgb="FF99CCFF"/>
  </sheetPr>
  <dimension ref="A1:T119"/>
  <sheetViews>
    <sheetView showGridLines="0" view="pageBreakPreview" zoomScaleNormal="100" zoomScaleSheetLayoutView="100" workbookViewId="0">
      <selection activeCell="I1" sqref="I1"/>
    </sheetView>
  </sheetViews>
  <sheetFormatPr defaultColWidth="9" defaultRowHeight="13.8" x14ac:dyDescent="0.3"/>
  <cols>
    <col min="1" max="1" width="5" customWidth="1"/>
    <col min="2" max="2" width="3" customWidth="1"/>
    <col min="3" max="3" width="6" customWidth="1"/>
    <col min="4" max="4" width="2.33203125" customWidth="1"/>
    <col min="5" max="5" width="1.6640625" customWidth="1"/>
    <col min="6" max="6" width="41.33203125" customWidth="1"/>
    <col min="7" max="16" width="16" customWidth="1"/>
    <col min="17" max="17" width="2.6640625" customWidth="1"/>
    <col min="18" max="18" width="20.6640625" style="127" customWidth="1"/>
    <col min="19" max="19" width="33" customWidth="1"/>
    <col min="20" max="20" width="14" customWidth="1"/>
  </cols>
  <sheetData>
    <row r="1" spans="1:19" ht="15" customHeight="1" x14ac:dyDescent="0.3">
      <c r="A1" s="387"/>
      <c r="B1" s="388"/>
      <c r="C1" s="388"/>
      <c r="D1" s="388"/>
      <c r="E1" s="388"/>
      <c r="F1" s="388"/>
      <c r="G1" s="388"/>
      <c r="H1" s="388"/>
      <c r="I1" s="388"/>
      <c r="J1" s="388"/>
      <c r="K1" s="388"/>
      <c r="L1" s="388"/>
      <c r="M1" s="388"/>
      <c r="N1" s="388"/>
      <c r="O1" s="388"/>
      <c r="P1" s="388"/>
      <c r="Q1" s="389"/>
    </row>
    <row r="2" spans="1:19" ht="18" customHeight="1" x14ac:dyDescent="0.35">
      <c r="A2" s="390"/>
      <c r="B2" s="391"/>
      <c r="C2" s="391"/>
      <c r="D2" s="391"/>
      <c r="E2" s="391"/>
      <c r="F2" s="391"/>
      <c r="G2" s="391"/>
      <c r="H2" s="391"/>
      <c r="I2" s="391"/>
      <c r="J2" s="391"/>
      <c r="K2" s="391"/>
      <c r="L2" s="391"/>
      <c r="M2" s="60" t="s">
        <v>5</v>
      </c>
      <c r="N2" s="629" t="str">
        <f>IF(NOT(ISBLANK(CoverSheet!$C$8)),CoverSheet!$C$8,"")</f>
        <v/>
      </c>
      <c r="O2" s="629"/>
      <c r="P2" s="629"/>
      <c r="Q2" s="392"/>
    </row>
    <row r="3" spans="1:19" ht="18" customHeight="1" x14ac:dyDescent="0.3">
      <c r="A3" s="390"/>
      <c r="B3" s="391"/>
      <c r="C3" s="391"/>
      <c r="D3" s="391"/>
      <c r="E3" s="391"/>
      <c r="F3" s="391"/>
      <c r="G3" s="391"/>
      <c r="H3" s="391"/>
      <c r="I3" s="391"/>
      <c r="J3" s="391"/>
      <c r="K3" s="391"/>
      <c r="L3" s="391"/>
      <c r="M3" s="60" t="s">
        <v>72</v>
      </c>
      <c r="N3" s="630" t="str">
        <f>IF(ISNUMBER(CoverSheet!$C$12),CoverSheet!$C$12,"")</f>
        <v/>
      </c>
      <c r="O3" s="630"/>
      <c r="P3" s="630"/>
      <c r="Q3" s="392"/>
    </row>
    <row r="4" spans="1:19" ht="20.25" customHeight="1" x14ac:dyDescent="0.4">
      <c r="A4" s="144" t="s">
        <v>321</v>
      </c>
      <c r="B4" s="391"/>
      <c r="C4" s="391"/>
      <c r="D4" s="391"/>
      <c r="E4" s="391"/>
      <c r="F4" s="391"/>
      <c r="G4" s="391"/>
      <c r="H4" s="391"/>
      <c r="I4" s="391"/>
      <c r="J4" s="391"/>
      <c r="K4" s="391"/>
      <c r="L4" s="391"/>
      <c r="M4" s="201"/>
      <c r="N4" s="391"/>
      <c r="O4" s="391"/>
      <c r="P4" s="391"/>
      <c r="Q4" s="392"/>
    </row>
    <row r="5" spans="1:19" ht="48" customHeight="1" x14ac:dyDescent="0.3">
      <c r="A5" s="627" t="s">
        <v>322</v>
      </c>
      <c r="B5" s="631"/>
      <c r="C5" s="631"/>
      <c r="D5" s="631"/>
      <c r="E5" s="631"/>
      <c r="F5" s="631"/>
      <c r="G5" s="631"/>
      <c r="H5" s="631"/>
      <c r="I5" s="631"/>
      <c r="J5" s="631"/>
      <c r="K5" s="631"/>
      <c r="L5" s="631"/>
      <c r="M5" s="631"/>
      <c r="N5" s="631"/>
      <c r="O5" s="631"/>
      <c r="P5" s="631"/>
      <c r="Q5" s="644"/>
    </row>
    <row r="6" spans="1:19" ht="15" customHeight="1" x14ac:dyDescent="0.3">
      <c r="A6" s="55" t="s">
        <v>75</v>
      </c>
      <c r="B6" s="201"/>
      <c r="C6" s="25"/>
      <c r="D6" s="391"/>
      <c r="E6" s="391"/>
      <c r="F6" s="391"/>
      <c r="G6" s="391"/>
      <c r="H6" s="391"/>
      <c r="I6" s="391"/>
      <c r="J6" s="391"/>
      <c r="K6" s="391"/>
      <c r="L6" s="391"/>
      <c r="M6" s="391"/>
      <c r="N6" s="391"/>
      <c r="O6" s="391"/>
      <c r="P6" s="391"/>
      <c r="Q6" s="392"/>
    </row>
    <row r="7" spans="1:19" ht="30" customHeight="1" x14ac:dyDescent="0.35">
      <c r="A7" s="125">
        <v>7</v>
      </c>
      <c r="B7" s="71"/>
      <c r="C7" s="85" t="s">
        <v>323</v>
      </c>
      <c r="D7" s="71"/>
      <c r="E7" s="71"/>
      <c r="F7" s="71"/>
      <c r="G7" s="71"/>
      <c r="H7" s="71"/>
      <c r="I7" s="71"/>
      <c r="J7" s="71"/>
      <c r="K7" s="71"/>
      <c r="L7" s="84" t="s">
        <v>324</v>
      </c>
      <c r="M7" s="84" t="s">
        <v>324</v>
      </c>
      <c r="N7" s="84" t="s">
        <v>324</v>
      </c>
      <c r="O7" s="84" t="s">
        <v>324</v>
      </c>
      <c r="P7" s="84" t="s">
        <v>324</v>
      </c>
      <c r="Q7" s="12"/>
    </row>
    <row r="8" spans="1:19" x14ac:dyDescent="0.3">
      <c r="A8" s="125">
        <v>8</v>
      </c>
      <c r="B8" s="71"/>
      <c r="C8" s="71"/>
      <c r="D8" s="71"/>
      <c r="E8" s="71"/>
      <c r="F8" s="71"/>
      <c r="G8" s="71"/>
      <c r="H8" s="71"/>
      <c r="I8" s="71"/>
      <c r="J8" s="71"/>
      <c r="K8" s="71" t="str">
        <f>IF(ISNUMBER(#REF!),"for year ended","")</f>
        <v/>
      </c>
      <c r="L8" s="200" t="str">
        <f>IF(ISNUMBER(#REF!),DATE(YEAR(#REF!)-4,MONTH(#REF!),DAY(#REF!)),"CY-4")</f>
        <v>CY-4</v>
      </c>
      <c r="M8" s="200" t="str">
        <f>IF(ISNUMBER(#REF!),DATE(YEAR(#REF!)-3,MONTH(#REF!),DAY(#REF!)),"CY-3")</f>
        <v>CY-3</v>
      </c>
      <c r="N8" s="200" t="str">
        <f>IF(ISNUMBER(#REF!),DATE(YEAR(#REF!)-2,MONTH(#REF!),DAY(#REF!)),"CY-2")</f>
        <v>CY-2</v>
      </c>
      <c r="O8" s="200" t="str">
        <f>IF(ISNUMBER(#REF!),DATE(YEAR(#REF!)-1,MONTH(#REF!),DAY(#REF!)),"CY-1")</f>
        <v>CY-1</v>
      </c>
      <c r="P8" s="200" t="str">
        <f>IF(ISNUMBER(#REF!),DATE(YEAR(#REF!),MONTH(#REF!),DAY(#REF!)),"CY")</f>
        <v>CY</v>
      </c>
      <c r="Q8" s="12"/>
    </row>
    <row r="9" spans="1:19" ht="15" customHeight="1" x14ac:dyDescent="0.3">
      <c r="A9" s="125">
        <v>9</v>
      </c>
      <c r="B9" s="71"/>
      <c r="C9" s="71"/>
      <c r="D9" s="71"/>
      <c r="E9" s="71"/>
      <c r="F9" s="87"/>
      <c r="G9" s="71"/>
      <c r="H9" s="71"/>
      <c r="I9" s="71"/>
      <c r="J9" s="71"/>
      <c r="K9" s="71"/>
      <c r="L9" s="108" t="s">
        <v>108</v>
      </c>
      <c r="M9" s="108" t="s">
        <v>108</v>
      </c>
      <c r="N9" s="108" t="s">
        <v>108</v>
      </c>
      <c r="O9" s="108" t="s">
        <v>108</v>
      </c>
      <c r="P9" s="108" t="s">
        <v>108</v>
      </c>
      <c r="Q9" s="12"/>
      <c r="R9" s="128"/>
    </row>
    <row r="10" spans="1:19" ht="15" customHeight="1" x14ac:dyDescent="0.3">
      <c r="A10" s="125">
        <v>10</v>
      </c>
      <c r="B10" s="71"/>
      <c r="C10" s="71"/>
      <c r="D10" s="71"/>
      <c r="E10" s="73" t="s">
        <v>157</v>
      </c>
      <c r="F10" s="73"/>
      <c r="G10" s="71"/>
      <c r="H10" s="71"/>
      <c r="I10" s="71"/>
      <c r="J10" s="71"/>
      <c r="K10" s="71"/>
      <c r="L10" s="514"/>
      <c r="M10" s="203">
        <f>L24</f>
        <v>0</v>
      </c>
      <c r="N10" s="203">
        <f>M24</f>
        <v>0</v>
      </c>
      <c r="O10" s="203">
        <f>N24</f>
        <v>0</v>
      </c>
      <c r="P10" s="203">
        <f>O24</f>
        <v>0</v>
      </c>
      <c r="Q10" s="12"/>
      <c r="R10" s="127" t="s">
        <v>325</v>
      </c>
      <c r="S10" s="127" t="s">
        <v>326</v>
      </c>
    </row>
    <row r="11" spans="1:19" ht="15" customHeight="1" x14ac:dyDescent="0.3">
      <c r="A11" s="125">
        <v>11</v>
      </c>
      <c r="B11" s="71"/>
      <c r="C11" s="71"/>
      <c r="D11" s="71"/>
      <c r="E11" s="73"/>
      <c r="F11" s="73"/>
      <c r="G11" s="71"/>
      <c r="H11" s="71"/>
      <c r="I11" s="71"/>
      <c r="J11" s="71"/>
      <c r="K11" s="71"/>
      <c r="L11" s="71"/>
      <c r="M11" s="71"/>
      <c r="N11" s="71"/>
      <c r="O11" s="71"/>
      <c r="P11" s="71"/>
      <c r="Q11" s="12"/>
      <c r="S11" s="148"/>
    </row>
    <row r="12" spans="1:19" ht="15" customHeight="1" x14ac:dyDescent="0.3">
      <c r="A12" s="125">
        <v>12</v>
      </c>
      <c r="B12" s="71"/>
      <c r="C12" s="34"/>
      <c r="D12" s="27" t="s">
        <v>180</v>
      </c>
      <c r="E12" s="73" t="s">
        <v>112</v>
      </c>
      <c r="F12" s="73"/>
      <c r="G12" s="71"/>
      <c r="H12" s="71"/>
      <c r="I12" s="71"/>
      <c r="J12" s="71"/>
      <c r="K12" s="71"/>
      <c r="L12" s="514"/>
      <c r="M12" s="514"/>
      <c r="N12" s="514"/>
      <c r="O12" s="514"/>
      <c r="P12" s="203">
        <f>P31</f>
        <v>0</v>
      </c>
      <c r="Q12" s="12"/>
      <c r="R12" s="127" t="s">
        <v>327</v>
      </c>
      <c r="S12" s="127" t="s">
        <v>328</v>
      </c>
    </row>
    <row r="13" spans="1:19" ht="15" customHeight="1" x14ac:dyDescent="0.3">
      <c r="A13" s="125">
        <v>13</v>
      </c>
      <c r="B13" s="71"/>
      <c r="C13" s="71"/>
      <c r="D13" s="27"/>
      <c r="E13" s="73"/>
      <c r="F13" s="73"/>
      <c r="G13" s="71"/>
      <c r="H13" s="71"/>
      <c r="I13" s="71"/>
      <c r="J13" s="71"/>
      <c r="K13" s="71"/>
      <c r="L13" s="71"/>
      <c r="M13" s="71"/>
      <c r="N13" s="71"/>
      <c r="O13" s="71"/>
      <c r="P13" s="71"/>
      <c r="Q13" s="12"/>
      <c r="S13" s="148"/>
    </row>
    <row r="14" spans="1:19" ht="15" customHeight="1" x14ac:dyDescent="0.3">
      <c r="A14" s="125">
        <v>14</v>
      </c>
      <c r="B14" s="71"/>
      <c r="C14" s="34"/>
      <c r="D14" s="27" t="s">
        <v>159</v>
      </c>
      <c r="E14" s="73" t="s">
        <v>113</v>
      </c>
      <c r="F14" s="73"/>
      <c r="G14" s="71"/>
      <c r="H14" s="71"/>
      <c r="I14" s="71"/>
      <c r="J14" s="71"/>
      <c r="K14" s="71"/>
      <c r="L14" s="514"/>
      <c r="M14" s="514"/>
      <c r="N14" s="514"/>
      <c r="O14" s="514"/>
      <c r="P14" s="203">
        <f>P33</f>
        <v>0</v>
      </c>
      <c r="Q14" s="12"/>
      <c r="R14" s="127" t="s">
        <v>329</v>
      </c>
      <c r="S14" s="127" t="s">
        <v>330</v>
      </c>
    </row>
    <row r="15" spans="1:19" ht="15" customHeight="1" x14ac:dyDescent="0.3">
      <c r="A15" s="125">
        <v>15</v>
      </c>
      <c r="B15" s="71"/>
      <c r="C15" s="71"/>
      <c r="D15" s="27"/>
      <c r="E15" s="73"/>
      <c r="F15" s="73"/>
      <c r="G15" s="71"/>
      <c r="H15" s="71"/>
      <c r="I15" s="71"/>
      <c r="J15" s="71"/>
      <c r="K15" s="71"/>
      <c r="L15" s="71"/>
      <c r="M15" s="71"/>
      <c r="N15" s="71"/>
      <c r="O15" s="71"/>
      <c r="P15" s="71"/>
      <c r="Q15" s="12"/>
      <c r="S15" s="148"/>
    </row>
    <row r="16" spans="1:19" ht="15" customHeight="1" x14ac:dyDescent="0.3">
      <c r="A16" s="125">
        <v>16</v>
      </c>
      <c r="B16" s="71"/>
      <c r="C16" s="34"/>
      <c r="D16" s="27" t="s">
        <v>159</v>
      </c>
      <c r="E16" s="73" t="s">
        <v>331</v>
      </c>
      <c r="F16" s="73"/>
      <c r="G16" s="71"/>
      <c r="H16" s="71"/>
      <c r="I16" s="71"/>
      <c r="J16" s="71"/>
      <c r="K16" s="71"/>
      <c r="L16" s="514"/>
      <c r="M16" s="514"/>
      <c r="N16" s="514"/>
      <c r="O16" s="514"/>
      <c r="P16" s="203">
        <f>P39</f>
        <v>0</v>
      </c>
      <c r="Q16" s="12"/>
      <c r="R16" s="127" t="s">
        <v>332</v>
      </c>
      <c r="S16" s="127" t="s">
        <v>333</v>
      </c>
    </row>
    <row r="17" spans="1:20" s="2" customFormat="1" ht="15" customHeight="1" x14ac:dyDescent="0.3">
      <c r="A17" s="125">
        <v>17</v>
      </c>
      <c r="B17" s="71"/>
      <c r="C17" s="71"/>
      <c r="D17" s="27"/>
      <c r="E17" s="73"/>
      <c r="F17" s="73"/>
      <c r="G17" s="71"/>
      <c r="H17" s="71"/>
      <c r="I17" s="71"/>
      <c r="J17" s="71"/>
      <c r="K17" s="71"/>
      <c r="L17" s="71"/>
      <c r="M17" s="71"/>
      <c r="N17" s="71"/>
      <c r="O17" s="71"/>
      <c r="P17" s="71"/>
      <c r="Q17" s="12"/>
      <c r="R17" s="127"/>
      <c r="S17" s="148"/>
      <c r="T17"/>
    </row>
    <row r="18" spans="1:20" ht="15" customHeight="1" x14ac:dyDescent="0.3">
      <c r="A18" s="125">
        <v>18</v>
      </c>
      <c r="B18" s="71"/>
      <c r="C18" s="34"/>
      <c r="D18" s="27" t="s">
        <v>180</v>
      </c>
      <c r="E18" s="73" t="s">
        <v>181</v>
      </c>
      <c r="F18" s="73"/>
      <c r="G18" s="71"/>
      <c r="H18" s="71"/>
      <c r="I18" s="71"/>
      <c r="J18" s="71"/>
      <c r="K18" s="71"/>
      <c r="L18" s="514"/>
      <c r="M18" s="514"/>
      <c r="N18" s="514"/>
      <c r="O18" s="514"/>
      <c r="P18" s="203">
        <f>P44</f>
        <v>0</v>
      </c>
      <c r="Q18" s="12"/>
      <c r="R18" s="127" t="s">
        <v>334</v>
      </c>
      <c r="S18" s="127" t="s">
        <v>335</v>
      </c>
    </row>
    <row r="19" spans="1:20" ht="15" customHeight="1" x14ac:dyDescent="0.3">
      <c r="A19" s="125">
        <v>19</v>
      </c>
      <c r="B19" s="71"/>
      <c r="C19" s="71"/>
      <c r="D19" s="27"/>
      <c r="E19" s="73"/>
      <c r="F19" s="73"/>
      <c r="G19" s="71"/>
      <c r="H19" s="71"/>
      <c r="I19" s="71"/>
      <c r="J19" s="71"/>
      <c r="K19" s="71"/>
      <c r="L19" s="71"/>
      <c r="M19" s="71"/>
      <c r="N19" s="71"/>
      <c r="O19" s="71"/>
      <c r="P19" s="71"/>
      <c r="Q19" s="12"/>
      <c r="S19" s="148"/>
    </row>
    <row r="20" spans="1:20" ht="15" customHeight="1" x14ac:dyDescent="0.3">
      <c r="A20" s="125">
        <v>20</v>
      </c>
      <c r="B20" s="71"/>
      <c r="C20" s="34"/>
      <c r="D20" s="27" t="s">
        <v>159</v>
      </c>
      <c r="E20" s="73" t="s">
        <v>195</v>
      </c>
      <c r="F20" s="73"/>
      <c r="G20" s="71"/>
      <c r="H20" s="71"/>
      <c r="I20" s="71"/>
      <c r="J20" s="71"/>
      <c r="K20" s="71"/>
      <c r="L20" s="514"/>
      <c r="M20" s="514"/>
      <c r="N20" s="514"/>
      <c r="O20" s="514"/>
      <c r="P20" s="203">
        <f>P46</f>
        <v>0</v>
      </c>
      <c r="Q20" s="12"/>
      <c r="R20" s="127" t="s">
        <v>336</v>
      </c>
      <c r="S20" s="127" t="s">
        <v>337</v>
      </c>
    </row>
    <row r="21" spans="1:20" ht="15" customHeight="1" x14ac:dyDescent="0.3">
      <c r="A21" s="125">
        <v>21</v>
      </c>
      <c r="B21" s="71"/>
      <c r="C21" s="71"/>
      <c r="D21" s="27"/>
      <c r="E21" s="73"/>
      <c r="F21" s="73"/>
      <c r="G21" s="71"/>
      <c r="H21" s="71"/>
      <c r="I21" s="71"/>
      <c r="J21" s="71"/>
      <c r="K21" s="71"/>
      <c r="L21" s="71"/>
      <c r="M21" s="71"/>
      <c r="N21" s="71"/>
      <c r="O21" s="71"/>
      <c r="P21" s="71"/>
      <c r="Q21" s="12"/>
      <c r="S21" s="148"/>
    </row>
    <row r="22" spans="1:20" ht="15" customHeight="1" x14ac:dyDescent="0.3">
      <c r="A22" s="125">
        <v>22</v>
      </c>
      <c r="B22" s="71"/>
      <c r="C22" s="34"/>
      <c r="D22" s="27" t="s">
        <v>159</v>
      </c>
      <c r="E22" s="73" t="s">
        <v>193</v>
      </c>
      <c r="F22" s="73"/>
      <c r="G22" s="71"/>
      <c r="H22" s="71"/>
      <c r="I22" s="71"/>
      <c r="J22" s="71"/>
      <c r="K22" s="71"/>
      <c r="L22" s="514"/>
      <c r="M22" s="514"/>
      <c r="N22" s="514"/>
      <c r="O22" s="514"/>
      <c r="P22" s="203">
        <f>P48</f>
        <v>0</v>
      </c>
      <c r="Q22" s="12"/>
      <c r="R22" s="127" t="s">
        <v>338</v>
      </c>
      <c r="S22" s="127" t="s">
        <v>339</v>
      </c>
    </row>
    <row r="23" spans="1:20" ht="15" customHeight="1" thickBot="1" x14ac:dyDescent="0.35">
      <c r="A23" s="125">
        <v>23</v>
      </c>
      <c r="B23" s="71"/>
      <c r="C23" s="71"/>
      <c r="D23" s="71"/>
      <c r="E23" s="73"/>
      <c r="F23" s="73"/>
      <c r="G23" s="71"/>
      <c r="H23" s="71"/>
      <c r="I23" s="71"/>
      <c r="J23" s="71"/>
      <c r="K23" s="71"/>
      <c r="L23" s="71"/>
      <c r="M23" s="71"/>
      <c r="N23" s="71"/>
      <c r="O23" s="71"/>
      <c r="P23" s="71"/>
      <c r="Q23" s="12"/>
      <c r="S23" s="148"/>
    </row>
    <row r="24" spans="1:20" ht="15" customHeight="1" thickBot="1" x14ac:dyDescent="0.35">
      <c r="A24" s="125">
        <v>24</v>
      </c>
      <c r="B24" s="71"/>
      <c r="C24" s="14"/>
      <c r="D24" s="14"/>
      <c r="E24" s="73" t="s">
        <v>340</v>
      </c>
      <c r="F24" s="73"/>
      <c r="G24" s="71"/>
      <c r="H24" s="71"/>
      <c r="I24" s="71"/>
      <c r="J24" s="71"/>
      <c r="K24" s="71"/>
      <c r="L24" s="263">
        <f>L10-L12+L14+L16-L18+L20+L22</f>
        <v>0</v>
      </c>
      <c r="M24" s="263">
        <f>M10-M12+M14+M16-M18+M20+M22</f>
        <v>0</v>
      </c>
      <c r="N24" s="263">
        <f>N10-N12+N14+N16-N18+N20+N22</f>
        <v>0</v>
      </c>
      <c r="O24" s="263">
        <f>O10-O12+O14+O16-O18+O20+O22</f>
        <v>0</v>
      </c>
      <c r="P24" s="263">
        <f>P50</f>
        <v>0</v>
      </c>
      <c r="Q24" s="12"/>
      <c r="R24" s="127" t="s">
        <v>341</v>
      </c>
      <c r="S24" s="127" t="s">
        <v>342</v>
      </c>
    </row>
    <row r="25" spans="1:20" x14ac:dyDescent="0.3">
      <c r="A25" s="125">
        <v>25</v>
      </c>
      <c r="B25" s="71"/>
      <c r="C25" s="14"/>
      <c r="D25" s="71"/>
      <c r="E25" s="71"/>
      <c r="F25" s="87"/>
      <c r="G25" s="71"/>
      <c r="H25" s="71"/>
      <c r="I25" s="71"/>
      <c r="J25" s="71"/>
      <c r="K25" s="71"/>
      <c r="L25" s="71"/>
      <c r="M25" s="71"/>
      <c r="N25" s="71"/>
      <c r="O25" s="71"/>
      <c r="P25" s="71"/>
      <c r="Q25" s="12"/>
    </row>
    <row r="26" spans="1:20" ht="30" customHeight="1" x14ac:dyDescent="0.35">
      <c r="A26" s="125">
        <v>26</v>
      </c>
      <c r="B26" s="71"/>
      <c r="C26" s="85" t="s">
        <v>343</v>
      </c>
      <c r="D26" s="71"/>
      <c r="E26" s="71"/>
      <c r="F26" s="71"/>
      <c r="G26" s="71"/>
      <c r="H26" s="71"/>
      <c r="I26" s="71"/>
      <c r="J26" s="71"/>
      <c r="K26" s="71"/>
      <c r="L26" s="71"/>
      <c r="M26" s="71"/>
      <c r="N26" s="71"/>
      <c r="O26" s="71"/>
      <c r="P26" s="71"/>
      <c r="Q26" s="12"/>
    </row>
    <row r="27" spans="1:20" x14ac:dyDescent="0.3">
      <c r="A27" s="125">
        <v>27</v>
      </c>
      <c r="B27" s="71"/>
      <c r="C27" s="71"/>
      <c r="D27" s="71"/>
      <c r="E27" s="71"/>
      <c r="F27" s="87"/>
      <c r="G27" s="71"/>
      <c r="H27" s="71"/>
      <c r="I27" s="71"/>
      <c r="J27" s="71"/>
      <c r="K27" s="71"/>
      <c r="L27" s="71"/>
      <c r="M27" s="646" t="s">
        <v>344</v>
      </c>
      <c r="N27" s="646"/>
      <c r="O27" s="646" t="s">
        <v>324</v>
      </c>
      <c r="P27" s="646"/>
      <c r="Q27" s="12"/>
    </row>
    <row r="28" spans="1:20" x14ac:dyDescent="0.3">
      <c r="A28" s="125">
        <v>28</v>
      </c>
      <c r="B28" s="71"/>
      <c r="C28" s="71"/>
      <c r="D28" s="71"/>
      <c r="E28" s="71"/>
      <c r="F28" s="87"/>
      <c r="G28" s="71"/>
      <c r="H28" s="71"/>
      <c r="I28" s="71"/>
      <c r="J28" s="71"/>
      <c r="K28" s="71"/>
      <c r="L28" s="71"/>
      <c r="M28" s="108" t="s">
        <v>108</v>
      </c>
      <c r="N28" s="108" t="s">
        <v>108</v>
      </c>
      <c r="O28" s="108" t="s">
        <v>108</v>
      </c>
      <c r="P28" s="108" t="s">
        <v>108</v>
      </c>
      <c r="Q28" s="12"/>
      <c r="R28" s="128"/>
    </row>
    <row r="29" spans="1:20" ht="15" customHeight="1" x14ac:dyDescent="0.3">
      <c r="A29" s="125">
        <v>29</v>
      </c>
      <c r="B29" s="71"/>
      <c r="C29" s="71"/>
      <c r="D29" s="71"/>
      <c r="E29" s="73" t="s">
        <v>157</v>
      </c>
      <c r="F29" s="73"/>
      <c r="G29" s="71"/>
      <c r="H29" s="71"/>
      <c r="I29" s="71"/>
      <c r="J29" s="71"/>
      <c r="K29" s="71"/>
      <c r="L29" s="71"/>
      <c r="M29" s="71"/>
      <c r="N29" s="514"/>
      <c r="O29" s="71"/>
      <c r="P29" s="203">
        <f>P10</f>
        <v>0</v>
      </c>
      <c r="Q29" s="12"/>
      <c r="R29" s="127" t="s">
        <v>207</v>
      </c>
      <c r="S29" s="127" t="s">
        <v>345</v>
      </c>
    </row>
    <row r="30" spans="1:20" ht="15" customHeight="1" x14ac:dyDescent="0.3">
      <c r="A30" s="125">
        <v>30</v>
      </c>
      <c r="B30" s="71"/>
      <c r="C30" s="71"/>
      <c r="D30" s="27" t="s">
        <v>180</v>
      </c>
      <c r="E30" s="73"/>
      <c r="F30" s="73"/>
      <c r="G30" s="71"/>
      <c r="H30" s="71"/>
      <c r="I30" s="71"/>
      <c r="J30" s="71"/>
      <c r="K30" s="71"/>
      <c r="L30" s="71"/>
      <c r="M30" s="71"/>
      <c r="N30" s="71"/>
      <c r="O30" s="71"/>
      <c r="P30" s="71"/>
      <c r="Q30" s="12"/>
    </row>
    <row r="31" spans="1:20" ht="15" customHeight="1" x14ac:dyDescent="0.3">
      <c r="A31" s="125">
        <v>31</v>
      </c>
      <c r="B31" s="71"/>
      <c r="C31" s="71"/>
      <c r="D31" s="27"/>
      <c r="E31" s="73" t="s">
        <v>112</v>
      </c>
      <c r="F31" s="73"/>
      <c r="G31" s="71"/>
      <c r="H31" s="71"/>
      <c r="I31" s="71"/>
      <c r="J31" s="71"/>
      <c r="K31" s="71"/>
      <c r="L31" s="71"/>
      <c r="M31" s="71"/>
      <c r="N31" s="203">
        <f>N90</f>
        <v>0</v>
      </c>
      <c r="O31" s="71"/>
      <c r="P31" s="203">
        <f>P90</f>
        <v>0</v>
      </c>
      <c r="Q31" s="12"/>
      <c r="R31" s="127" t="s">
        <v>346</v>
      </c>
    </row>
    <row r="32" spans="1:20" ht="15" customHeight="1" x14ac:dyDescent="0.3">
      <c r="A32" s="125">
        <v>32</v>
      </c>
      <c r="B32" s="71"/>
      <c r="C32" s="71"/>
      <c r="D32" s="27" t="s">
        <v>159</v>
      </c>
      <c r="E32" s="73"/>
      <c r="F32" s="73"/>
      <c r="G32" s="71"/>
      <c r="H32" s="71"/>
      <c r="I32" s="71"/>
      <c r="J32" s="71"/>
      <c r="K32" s="71"/>
      <c r="L32" s="71"/>
      <c r="M32" s="71"/>
      <c r="N32" s="71"/>
      <c r="O32" s="71"/>
      <c r="P32" s="71"/>
      <c r="Q32" s="12"/>
    </row>
    <row r="33" spans="1:20" ht="15" customHeight="1" x14ac:dyDescent="0.3">
      <c r="A33" s="125">
        <v>33</v>
      </c>
      <c r="B33" s="71"/>
      <c r="C33" s="71"/>
      <c r="D33" s="27"/>
      <c r="E33" s="73" t="s">
        <v>113</v>
      </c>
      <c r="F33" s="73"/>
      <c r="G33" s="71"/>
      <c r="H33" s="71"/>
      <c r="I33" s="71"/>
      <c r="J33" s="71"/>
      <c r="K33" s="71"/>
      <c r="L33" s="71"/>
      <c r="M33" s="71"/>
      <c r="N33" s="203">
        <f>N65</f>
        <v>0</v>
      </c>
      <c r="O33" s="71"/>
      <c r="P33" s="203">
        <f>P65</f>
        <v>0</v>
      </c>
      <c r="Q33" s="12"/>
      <c r="R33" s="127" t="s">
        <v>347</v>
      </c>
    </row>
    <row r="34" spans="1:20" ht="15" customHeight="1" x14ac:dyDescent="0.3">
      <c r="A34" s="125">
        <v>34</v>
      </c>
      <c r="B34" s="71"/>
      <c r="C34" s="71"/>
      <c r="D34" s="27" t="s">
        <v>159</v>
      </c>
      <c r="E34" s="73"/>
      <c r="F34" s="71"/>
      <c r="G34" s="71"/>
      <c r="H34" s="71"/>
      <c r="I34" s="71"/>
      <c r="J34" s="71"/>
      <c r="K34" s="71"/>
      <c r="L34" s="71"/>
      <c r="M34" s="71"/>
      <c r="N34" s="71"/>
      <c r="O34" s="71"/>
      <c r="P34" s="71"/>
      <c r="Q34" s="12"/>
    </row>
    <row r="35" spans="1:20" s="8" customFormat="1" ht="15" customHeight="1" x14ac:dyDescent="0.3">
      <c r="A35" s="125">
        <v>35</v>
      </c>
      <c r="B35" s="71"/>
      <c r="C35" s="71"/>
      <c r="D35" s="27"/>
      <c r="E35" s="73"/>
      <c r="F35" s="71" t="s">
        <v>1020</v>
      </c>
      <c r="G35" s="71" t="s">
        <v>984</v>
      </c>
      <c r="H35" s="71"/>
      <c r="I35" s="71"/>
      <c r="J35" s="71"/>
      <c r="K35" s="71"/>
      <c r="L35" s="71"/>
      <c r="M35" s="542"/>
      <c r="N35" s="566"/>
      <c r="O35" s="542"/>
      <c r="P35" s="566"/>
      <c r="Q35" s="567"/>
      <c r="R35" s="568"/>
      <c r="S35"/>
      <c r="T35"/>
    </row>
    <row r="36" spans="1:20" s="8" customFormat="1" ht="15" customHeight="1" x14ac:dyDescent="0.3">
      <c r="A36" s="125">
        <v>36</v>
      </c>
      <c r="B36" s="71"/>
      <c r="C36" s="71"/>
      <c r="D36" s="27"/>
      <c r="E36" s="73"/>
      <c r="F36" s="71" t="s">
        <v>1019</v>
      </c>
      <c r="G36" s="71" t="s">
        <v>984</v>
      </c>
      <c r="H36" s="71"/>
      <c r="I36" s="71"/>
      <c r="J36" s="71"/>
      <c r="K36" s="71"/>
      <c r="L36" s="71"/>
      <c r="M36" s="542"/>
      <c r="N36" s="566"/>
      <c r="O36" s="542"/>
      <c r="P36" s="566"/>
      <c r="Q36" s="567"/>
      <c r="R36" s="568"/>
      <c r="S36"/>
      <c r="T36"/>
    </row>
    <row r="37" spans="1:20" s="8" customFormat="1" ht="15" customHeight="1" x14ac:dyDescent="0.3">
      <c r="A37" s="125">
        <v>37</v>
      </c>
      <c r="B37" s="71"/>
      <c r="C37" s="71"/>
      <c r="D37" s="27"/>
      <c r="E37" s="73"/>
      <c r="F37" s="71" t="s">
        <v>348</v>
      </c>
      <c r="G37" s="71"/>
      <c r="H37" s="71"/>
      <c r="I37" s="71"/>
      <c r="J37" s="71"/>
      <c r="K37" s="71"/>
      <c r="L37" s="71"/>
      <c r="M37" s="514"/>
      <c r="N37" s="71"/>
      <c r="O37" s="514"/>
      <c r="P37" s="71"/>
      <c r="Q37" s="12"/>
      <c r="R37" s="127"/>
      <c r="S37"/>
      <c r="T37"/>
    </row>
    <row r="38" spans="1:20" s="8" customFormat="1" ht="15" customHeight="1" x14ac:dyDescent="0.3">
      <c r="A38" s="125">
        <v>38</v>
      </c>
      <c r="B38" s="71"/>
      <c r="C38" s="71"/>
      <c r="D38" s="27"/>
      <c r="E38" s="73"/>
      <c r="F38" s="71" t="s">
        <v>349</v>
      </c>
      <c r="G38" s="71"/>
      <c r="H38" s="71"/>
      <c r="I38" s="71"/>
      <c r="J38" s="71"/>
      <c r="K38" s="71"/>
      <c r="L38" s="71"/>
      <c r="M38" s="514"/>
      <c r="N38" s="71"/>
      <c r="O38" s="514"/>
      <c r="P38" s="71"/>
      <c r="Q38" s="12"/>
      <c r="R38" s="127"/>
      <c r="S38"/>
      <c r="T38"/>
    </row>
    <row r="39" spans="1:20" s="8" customFormat="1" ht="15" customHeight="1" x14ac:dyDescent="0.3">
      <c r="A39" s="125">
        <v>39</v>
      </c>
      <c r="B39" s="71"/>
      <c r="C39" s="71"/>
      <c r="D39" s="27"/>
      <c r="E39" s="73" t="s">
        <v>331</v>
      </c>
      <c r="F39" s="71"/>
      <c r="G39" s="71"/>
      <c r="H39" s="71"/>
      <c r="I39" s="71"/>
      <c r="J39" s="71"/>
      <c r="K39" s="71"/>
      <c r="L39" s="71"/>
      <c r="M39" s="71"/>
      <c r="N39" s="203">
        <f>SUM(M35:M38)</f>
        <v>0</v>
      </c>
      <c r="O39" s="71"/>
      <c r="P39" s="203">
        <f>SUM(O35:O38)</f>
        <v>0</v>
      </c>
      <c r="Q39" s="12"/>
      <c r="R39" s="127" t="s">
        <v>350</v>
      </c>
      <c r="S39"/>
      <c r="T39"/>
    </row>
    <row r="40" spans="1:20" s="8" customFormat="1" ht="15" customHeight="1" x14ac:dyDescent="0.3">
      <c r="A40" s="125">
        <v>40</v>
      </c>
      <c r="B40" s="71"/>
      <c r="C40" s="71"/>
      <c r="D40" s="27" t="s">
        <v>351</v>
      </c>
      <c r="E40" s="73"/>
      <c r="F40" s="71"/>
      <c r="G40" s="71"/>
      <c r="H40" s="71"/>
      <c r="I40" s="71"/>
      <c r="J40" s="71"/>
      <c r="K40" s="71"/>
      <c r="L40" s="71"/>
      <c r="M40" s="71"/>
      <c r="N40" s="71"/>
      <c r="O40" s="71"/>
      <c r="P40" s="71"/>
      <c r="Q40" s="12"/>
      <c r="R40" s="127"/>
      <c r="S40"/>
      <c r="T40"/>
    </row>
    <row r="41" spans="1:20" s="8" customFormat="1" ht="15" customHeight="1" x14ac:dyDescent="0.3">
      <c r="A41" s="125">
        <v>41</v>
      </c>
      <c r="B41" s="71"/>
      <c r="C41" s="34"/>
      <c r="D41" s="27"/>
      <c r="E41" s="73"/>
      <c r="F41" s="71" t="s">
        <v>352</v>
      </c>
      <c r="G41" s="71"/>
      <c r="H41" s="71"/>
      <c r="I41" s="71"/>
      <c r="J41" s="71"/>
      <c r="K41" s="71"/>
      <c r="L41" s="71"/>
      <c r="M41" s="514"/>
      <c r="N41" s="71"/>
      <c r="O41" s="514"/>
      <c r="P41" s="71"/>
      <c r="Q41" s="12"/>
      <c r="R41" s="127"/>
      <c r="S41"/>
      <c r="T41"/>
    </row>
    <row r="42" spans="1:20" s="8" customFormat="1" ht="15" customHeight="1" x14ac:dyDescent="0.3">
      <c r="A42" s="125">
        <v>42</v>
      </c>
      <c r="B42" s="71"/>
      <c r="C42" s="71"/>
      <c r="D42" s="27"/>
      <c r="E42" s="73"/>
      <c r="F42" s="71" t="s">
        <v>353</v>
      </c>
      <c r="G42" s="71"/>
      <c r="H42" s="71"/>
      <c r="I42" s="71"/>
      <c r="J42" s="71"/>
      <c r="K42" s="71"/>
      <c r="L42" s="71"/>
      <c r="M42" s="514"/>
      <c r="N42" s="71"/>
      <c r="O42" s="514"/>
      <c r="P42" s="71"/>
      <c r="Q42" s="12"/>
      <c r="R42" s="127"/>
      <c r="S42"/>
      <c r="T42"/>
    </row>
    <row r="43" spans="1:20" s="8" customFormat="1" ht="15" customHeight="1" x14ac:dyDescent="0.3">
      <c r="A43" s="125">
        <v>43</v>
      </c>
      <c r="B43" s="71"/>
      <c r="C43" s="71"/>
      <c r="D43" s="27"/>
      <c r="E43" s="73"/>
      <c r="F43" s="71" t="s">
        <v>354</v>
      </c>
      <c r="G43" s="71"/>
      <c r="H43" s="71"/>
      <c r="I43" s="71"/>
      <c r="J43" s="71"/>
      <c r="K43" s="71"/>
      <c r="L43" s="71"/>
      <c r="M43" s="514"/>
      <c r="N43" s="71"/>
      <c r="O43" s="514"/>
      <c r="P43" s="71"/>
      <c r="Q43" s="12"/>
      <c r="R43" s="127"/>
      <c r="S43"/>
      <c r="T43"/>
    </row>
    <row r="44" spans="1:20" s="8" customFormat="1" ht="15" customHeight="1" x14ac:dyDescent="0.3">
      <c r="A44" s="125">
        <v>44</v>
      </c>
      <c r="B44" s="71"/>
      <c r="C44" s="71"/>
      <c r="D44" s="27"/>
      <c r="E44" s="73" t="s">
        <v>181</v>
      </c>
      <c r="F44" s="71"/>
      <c r="G44" s="71"/>
      <c r="H44" s="71"/>
      <c r="I44" s="71"/>
      <c r="J44" s="71"/>
      <c r="K44" s="71"/>
      <c r="L44" s="71"/>
      <c r="M44" s="71"/>
      <c r="N44" s="203">
        <f>SUM(M41:M43)</f>
        <v>0</v>
      </c>
      <c r="O44" s="71"/>
      <c r="P44" s="203">
        <f>SUM(O41:O43)</f>
        <v>0</v>
      </c>
      <c r="Q44" s="12"/>
      <c r="R44" s="127" t="s">
        <v>355</v>
      </c>
      <c r="S44"/>
      <c r="T44"/>
    </row>
    <row r="45" spans="1:20" ht="15" customHeight="1" x14ac:dyDescent="0.3">
      <c r="A45" s="125">
        <v>45</v>
      </c>
      <c r="B45" s="71"/>
      <c r="C45" s="71"/>
      <c r="D45" s="27"/>
      <c r="E45" s="73"/>
      <c r="F45" s="87"/>
      <c r="G45" s="71"/>
      <c r="H45" s="71"/>
      <c r="I45" s="71"/>
      <c r="J45" s="71"/>
      <c r="K45" s="71"/>
      <c r="L45" s="71"/>
      <c r="M45" s="71"/>
      <c r="N45" s="71"/>
      <c r="O45" s="71"/>
      <c r="P45" s="71"/>
      <c r="Q45" s="12"/>
    </row>
    <row r="46" spans="1:20" ht="15" customHeight="1" x14ac:dyDescent="0.3">
      <c r="A46" s="125">
        <v>46</v>
      </c>
      <c r="B46" s="71"/>
      <c r="C46" s="34"/>
      <c r="D46" s="27" t="s">
        <v>159</v>
      </c>
      <c r="E46" s="73" t="s">
        <v>195</v>
      </c>
      <c r="F46" s="71"/>
      <c r="G46" s="71"/>
      <c r="H46" s="71"/>
      <c r="I46" s="71"/>
      <c r="J46" s="71"/>
      <c r="K46" s="71"/>
      <c r="L46" s="71"/>
      <c r="M46" s="71"/>
      <c r="N46" s="514"/>
      <c r="O46" s="71"/>
      <c r="P46" s="514"/>
      <c r="Q46" s="12"/>
      <c r="R46" s="127" t="s">
        <v>356</v>
      </c>
    </row>
    <row r="47" spans="1:20" ht="15" customHeight="1" x14ac:dyDescent="0.3">
      <c r="A47" s="125">
        <v>47</v>
      </c>
      <c r="B47" s="71"/>
      <c r="C47" s="71"/>
      <c r="D47" s="71"/>
      <c r="E47" s="73"/>
      <c r="F47" s="71"/>
      <c r="G47" s="71"/>
      <c r="H47" s="71"/>
      <c r="I47" s="71"/>
      <c r="J47" s="71"/>
      <c r="K47" s="71"/>
      <c r="L47" s="71"/>
      <c r="M47" s="71"/>
      <c r="N47" s="71"/>
      <c r="O47" s="71"/>
      <c r="P47" s="71"/>
      <c r="Q47" s="12"/>
    </row>
    <row r="48" spans="1:20" ht="15" customHeight="1" x14ac:dyDescent="0.3">
      <c r="A48" s="125">
        <v>48</v>
      </c>
      <c r="B48" s="71"/>
      <c r="C48" s="34"/>
      <c r="D48" s="27" t="s">
        <v>159</v>
      </c>
      <c r="E48" s="73" t="s">
        <v>193</v>
      </c>
      <c r="F48" s="71"/>
      <c r="G48" s="71"/>
      <c r="H48" s="71"/>
      <c r="I48" s="71"/>
      <c r="J48" s="71"/>
      <c r="K48" s="71"/>
      <c r="L48" s="71"/>
      <c r="M48" s="71"/>
      <c r="N48" s="71"/>
      <c r="O48" s="71"/>
      <c r="P48" s="203">
        <f>P50-(P29-P31+P33+P39-P44+P46)</f>
        <v>0</v>
      </c>
      <c r="Q48" s="12"/>
      <c r="R48" s="127" t="s">
        <v>357</v>
      </c>
    </row>
    <row r="49" spans="1:19" ht="15" customHeight="1" thickBot="1" x14ac:dyDescent="0.35">
      <c r="A49" s="125">
        <v>49</v>
      </c>
      <c r="B49" s="71"/>
      <c r="C49" s="71"/>
      <c r="D49" s="71"/>
      <c r="E49" s="73"/>
      <c r="F49" s="71"/>
      <c r="G49" s="71"/>
      <c r="H49" s="71"/>
      <c r="I49" s="71"/>
      <c r="J49" s="71"/>
      <c r="K49" s="71"/>
      <c r="L49" s="71"/>
      <c r="M49" s="71"/>
      <c r="N49" s="71"/>
      <c r="O49" s="71"/>
      <c r="P49" s="71"/>
      <c r="Q49" s="12"/>
    </row>
    <row r="50" spans="1:19" ht="15" customHeight="1" thickBot="1" x14ac:dyDescent="0.35">
      <c r="A50" s="125">
        <v>50</v>
      </c>
      <c r="B50" s="71"/>
      <c r="C50" s="73"/>
      <c r="D50" s="71"/>
      <c r="E50" s="73" t="s">
        <v>340</v>
      </c>
      <c r="F50" s="71"/>
      <c r="G50" s="71"/>
      <c r="H50" s="71"/>
      <c r="I50" s="71"/>
      <c r="J50" s="71"/>
      <c r="K50" s="71"/>
      <c r="L50" s="71"/>
      <c r="M50" s="71"/>
      <c r="N50" s="263">
        <f>N29-N31+N33+N39-N44+N46</f>
        <v>0</v>
      </c>
      <c r="O50" s="71"/>
      <c r="P50" s="263">
        <f>'S5e.Asset Allocations'!K49</f>
        <v>0</v>
      </c>
      <c r="Q50" s="12"/>
      <c r="R50" s="127" t="s">
        <v>358</v>
      </c>
    </row>
    <row r="51" spans="1:19" ht="42" customHeight="1" x14ac:dyDescent="0.3">
      <c r="A51" s="125">
        <v>51</v>
      </c>
      <c r="B51" s="71"/>
      <c r="C51" s="645" t="s">
        <v>359</v>
      </c>
      <c r="D51" s="645"/>
      <c r="E51" s="645"/>
      <c r="F51" s="645"/>
      <c r="G51" s="645"/>
      <c r="H51" s="645"/>
      <c r="I51" s="645"/>
      <c r="J51" s="645"/>
      <c r="K51" s="645"/>
      <c r="L51" s="645"/>
      <c r="M51" s="645"/>
      <c r="N51" s="645"/>
      <c r="O51" s="645"/>
      <c r="P51" s="645"/>
      <c r="Q51" s="12"/>
    </row>
    <row r="52" spans="1:19" ht="17.25" customHeight="1" x14ac:dyDescent="0.3">
      <c r="A52" s="125">
        <v>52</v>
      </c>
      <c r="B52" s="71"/>
      <c r="C52" s="123"/>
      <c r="D52" s="123"/>
      <c r="E52" s="123"/>
      <c r="F52" s="123"/>
      <c r="G52" s="123"/>
      <c r="H52" s="123"/>
      <c r="I52" s="123"/>
      <c r="J52" s="123"/>
      <c r="K52" s="123"/>
      <c r="L52" s="123"/>
      <c r="M52" s="123"/>
      <c r="N52" s="123"/>
      <c r="O52" s="123"/>
      <c r="P52" s="123"/>
      <c r="Q52" s="12"/>
    </row>
    <row r="53" spans="1:19" ht="30" customHeight="1" x14ac:dyDescent="0.35">
      <c r="A53" s="125">
        <v>53</v>
      </c>
      <c r="B53" s="71"/>
      <c r="C53" s="85" t="s">
        <v>360</v>
      </c>
      <c r="D53" s="71"/>
      <c r="E53" s="71"/>
      <c r="F53" s="71"/>
      <c r="G53" s="71"/>
      <c r="H53" s="71"/>
      <c r="I53" s="71"/>
      <c r="J53" s="71"/>
      <c r="K53" s="71"/>
      <c r="L53" s="71"/>
      <c r="M53" s="71"/>
      <c r="N53" s="71"/>
      <c r="O53" s="71"/>
      <c r="P53" s="71"/>
      <c r="Q53" s="12"/>
    </row>
    <row r="54" spans="1:19" x14ac:dyDescent="0.3">
      <c r="A54" s="125">
        <v>54</v>
      </c>
      <c r="B54" s="71"/>
      <c r="C54" s="71"/>
      <c r="D54" s="71"/>
      <c r="E54" s="71"/>
      <c r="F54" s="71"/>
      <c r="G54" s="71"/>
      <c r="H54" s="71"/>
      <c r="I54" s="71"/>
      <c r="J54" s="71"/>
      <c r="K54" s="71"/>
      <c r="L54" s="71"/>
      <c r="M54" s="71"/>
      <c r="N54" s="71"/>
      <c r="O54" s="71"/>
      <c r="P54" s="71"/>
      <c r="Q54" s="12"/>
    </row>
    <row r="55" spans="1:19" ht="15" customHeight="1" x14ac:dyDescent="0.35">
      <c r="A55" s="125">
        <v>55</v>
      </c>
      <c r="B55" s="71"/>
      <c r="C55" s="71"/>
      <c r="D55" s="71"/>
      <c r="E55" s="71"/>
      <c r="F55" s="71" t="s">
        <v>361</v>
      </c>
      <c r="G55" s="71"/>
      <c r="H55" s="71"/>
      <c r="I55" s="71"/>
      <c r="J55" s="71"/>
      <c r="K55" s="71"/>
      <c r="L55" s="71"/>
      <c r="M55" s="71"/>
      <c r="N55" s="71"/>
      <c r="O55" s="71"/>
      <c r="P55" s="514"/>
      <c r="Q55" s="12"/>
      <c r="S55" s="127" t="s">
        <v>362</v>
      </c>
    </row>
    <row r="56" spans="1:19" ht="15" customHeight="1" x14ac:dyDescent="0.35">
      <c r="A56" s="125">
        <v>56</v>
      </c>
      <c r="B56" s="71"/>
      <c r="C56" s="71"/>
      <c r="D56" s="71"/>
      <c r="E56" s="71"/>
      <c r="F56" s="71" t="s">
        <v>363</v>
      </c>
      <c r="G56" s="71"/>
      <c r="H56" s="71"/>
      <c r="I56" s="71"/>
      <c r="J56" s="71"/>
      <c r="K56" s="71"/>
      <c r="L56" s="71"/>
      <c r="M56" s="71"/>
      <c r="N56" s="71"/>
      <c r="O56" s="71"/>
      <c r="P56" s="514"/>
      <c r="Q56" s="12"/>
      <c r="S56" s="127" t="s">
        <v>362</v>
      </c>
    </row>
    <row r="57" spans="1:19" ht="15" customHeight="1" x14ac:dyDescent="0.3">
      <c r="A57" s="125">
        <v>57</v>
      </c>
      <c r="B57" s="71"/>
      <c r="C57" s="71"/>
      <c r="D57" s="71"/>
      <c r="E57" s="71"/>
      <c r="F57" s="71" t="s">
        <v>364</v>
      </c>
      <c r="G57" s="71"/>
      <c r="H57" s="71"/>
      <c r="I57" s="71"/>
      <c r="J57" s="71"/>
      <c r="K57" s="71"/>
      <c r="L57" s="71"/>
      <c r="M57" s="71"/>
      <c r="N57" s="71"/>
      <c r="O57" s="71"/>
      <c r="P57" s="516">
        <f>IF(P55&lt;&gt;0,P55/P56-1, 0)</f>
        <v>0</v>
      </c>
      <c r="Q57" s="12"/>
    </row>
    <row r="58" spans="1:19" ht="15" customHeight="1" x14ac:dyDescent="0.3">
      <c r="A58" s="125">
        <v>58</v>
      </c>
      <c r="B58" s="71"/>
      <c r="C58" s="71"/>
      <c r="D58" s="71"/>
      <c r="E58" s="71"/>
      <c r="F58" s="71"/>
      <c r="G58" s="71"/>
      <c r="H58" s="71"/>
      <c r="I58" s="71"/>
      <c r="J58" s="71"/>
      <c r="K58" s="71"/>
      <c r="L58" s="71"/>
      <c r="M58" s="126"/>
      <c r="N58" s="126"/>
      <c r="O58" s="126"/>
      <c r="P58" s="126"/>
      <c r="Q58" s="12"/>
    </row>
    <row r="59" spans="1:19" ht="15" customHeight="1" x14ac:dyDescent="0.3">
      <c r="A59" s="125">
        <v>59</v>
      </c>
      <c r="B59" s="71"/>
      <c r="C59" s="71"/>
      <c r="D59" s="71"/>
      <c r="E59" s="71"/>
      <c r="F59" s="71"/>
      <c r="G59" s="71"/>
      <c r="H59" s="71"/>
      <c r="I59" s="71"/>
      <c r="J59" s="71"/>
      <c r="K59" s="71"/>
      <c r="L59" s="71"/>
      <c r="M59" s="647" t="s">
        <v>344</v>
      </c>
      <c r="N59" s="647"/>
      <c r="O59" s="647" t="s">
        <v>324</v>
      </c>
      <c r="P59" s="647"/>
      <c r="Q59" s="12"/>
    </row>
    <row r="60" spans="1:19" ht="15" customHeight="1" x14ac:dyDescent="0.3">
      <c r="A60" s="125">
        <v>60</v>
      </c>
      <c r="B60" s="71"/>
      <c r="C60" s="71"/>
      <c r="D60" s="71"/>
      <c r="E60" s="71"/>
      <c r="F60" s="71"/>
      <c r="G60" s="71"/>
      <c r="H60" s="71"/>
      <c r="I60" s="71"/>
      <c r="J60" s="71"/>
      <c r="K60" s="71"/>
      <c r="L60" s="71"/>
      <c r="M60" s="109" t="s">
        <v>108</v>
      </c>
      <c r="N60" s="109" t="s">
        <v>108</v>
      </c>
      <c r="O60" s="109" t="s">
        <v>108</v>
      </c>
      <c r="P60" s="109" t="s">
        <v>108</v>
      </c>
      <c r="Q60" s="12"/>
      <c r="R60" s="128"/>
    </row>
    <row r="61" spans="1:19" ht="15" customHeight="1" x14ac:dyDescent="0.3">
      <c r="A61" s="125">
        <v>61</v>
      </c>
      <c r="B61" s="71"/>
      <c r="C61" s="71"/>
      <c r="D61" s="71"/>
      <c r="E61" s="71"/>
      <c r="F61" s="71" t="s">
        <v>157</v>
      </c>
      <c r="G61" s="71"/>
      <c r="H61" s="71"/>
      <c r="I61" s="71"/>
      <c r="J61" s="71"/>
      <c r="K61" s="71"/>
      <c r="L61" s="71"/>
      <c r="M61" s="509">
        <f>N29</f>
        <v>0</v>
      </c>
      <c r="N61" s="71"/>
      <c r="O61" s="509">
        <f>P29</f>
        <v>0</v>
      </c>
      <c r="P61" s="71"/>
      <c r="Q61" s="12"/>
      <c r="R61" s="127" t="s">
        <v>365</v>
      </c>
    </row>
    <row r="62" spans="1:19" ht="15" customHeight="1" x14ac:dyDescent="0.3">
      <c r="A62" s="125">
        <v>62</v>
      </c>
      <c r="B62" s="71"/>
      <c r="C62" s="34"/>
      <c r="D62" s="27" t="s">
        <v>180</v>
      </c>
      <c r="E62" s="34"/>
      <c r="F62" s="184" t="s">
        <v>366</v>
      </c>
      <c r="G62" s="184"/>
      <c r="H62" s="86"/>
      <c r="I62" s="86"/>
      <c r="J62" s="86"/>
      <c r="K62" s="86"/>
      <c r="L62" s="71"/>
      <c r="M62" s="514"/>
      <c r="N62" s="71"/>
      <c r="O62" s="514"/>
      <c r="P62" s="71"/>
      <c r="Q62" s="12"/>
    </row>
    <row r="63" spans="1:19" ht="15" customHeight="1" x14ac:dyDescent="0.3">
      <c r="A63" s="125">
        <v>63</v>
      </c>
      <c r="B63" s="71"/>
      <c r="C63" s="71"/>
      <c r="D63" s="71"/>
      <c r="E63" s="71"/>
      <c r="F63" s="71"/>
      <c r="G63" s="71"/>
      <c r="H63" s="71"/>
      <c r="I63" s="71"/>
      <c r="J63" s="71"/>
      <c r="K63" s="71"/>
      <c r="L63" s="71"/>
      <c r="M63" s="71"/>
      <c r="N63" s="71"/>
      <c r="O63" s="71"/>
      <c r="P63" s="71"/>
      <c r="Q63" s="12"/>
    </row>
    <row r="64" spans="1:19" ht="15" customHeight="1" thickBot="1" x14ac:dyDescent="0.35">
      <c r="A64" s="125">
        <v>64</v>
      </c>
      <c r="B64" s="71"/>
      <c r="C64" s="71"/>
      <c r="D64" s="86"/>
      <c r="E64" s="86"/>
      <c r="F64" s="86" t="s">
        <v>367</v>
      </c>
      <c r="G64" s="86"/>
      <c r="H64" s="86"/>
      <c r="I64" s="86"/>
      <c r="J64" s="86"/>
      <c r="K64" s="86"/>
      <c r="L64" s="71"/>
      <c r="M64" s="509">
        <f>M61-M62</f>
        <v>0</v>
      </c>
      <c r="N64" s="71"/>
      <c r="O64" s="509">
        <f>O61-O62</f>
        <v>0</v>
      </c>
      <c r="P64" s="71"/>
      <c r="Q64" s="12"/>
    </row>
    <row r="65" spans="1:19" ht="15" customHeight="1" thickBot="1" x14ac:dyDescent="0.35">
      <c r="A65" s="125">
        <v>65</v>
      </c>
      <c r="B65" s="71"/>
      <c r="C65" s="71"/>
      <c r="D65" s="71"/>
      <c r="E65" s="64" t="s">
        <v>113</v>
      </c>
      <c r="F65" s="71"/>
      <c r="G65" s="71"/>
      <c r="H65" s="71"/>
      <c r="I65" s="71"/>
      <c r="J65" s="71"/>
      <c r="K65" s="71"/>
      <c r="L65" s="71"/>
      <c r="M65" s="71"/>
      <c r="N65" s="252">
        <f>IF(M64&lt;&gt;0,M64*$P57,0)</f>
        <v>0</v>
      </c>
      <c r="O65" s="71"/>
      <c r="P65" s="252">
        <f>IF(O64&lt;&gt;0,O64*$P57,0)</f>
        <v>0</v>
      </c>
      <c r="Q65" s="12"/>
      <c r="R65" s="127" t="s">
        <v>368</v>
      </c>
    </row>
    <row r="66" spans="1:19" x14ac:dyDescent="0.3">
      <c r="A66" s="125">
        <v>66</v>
      </c>
      <c r="B66" s="71"/>
      <c r="C66" s="71"/>
      <c r="D66" s="71"/>
      <c r="E66" s="71"/>
      <c r="F66" s="71"/>
      <c r="G66" s="71"/>
      <c r="H66" s="71"/>
      <c r="I66" s="71"/>
      <c r="J66" s="71"/>
      <c r="K66" s="71"/>
      <c r="L66" s="71"/>
      <c r="M66" s="71"/>
      <c r="N66" s="71"/>
      <c r="O66" s="71"/>
      <c r="P66" s="71"/>
      <c r="Q66" s="12"/>
    </row>
    <row r="67" spans="1:19" ht="30" customHeight="1" x14ac:dyDescent="0.35">
      <c r="A67" s="125">
        <v>67</v>
      </c>
      <c r="B67" s="71"/>
      <c r="C67" s="85" t="s">
        <v>369</v>
      </c>
      <c r="D67" s="71"/>
      <c r="E67" s="71"/>
      <c r="F67" s="71"/>
      <c r="G67" s="71"/>
      <c r="H67" s="71"/>
      <c r="I67" s="71"/>
      <c r="J67" s="71"/>
      <c r="K67" s="71"/>
      <c r="L67" s="71"/>
      <c r="M67" s="71"/>
      <c r="N67" s="71"/>
      <c r="O67" s="71"/>
      <c r="P67" s="71"/>
      <c r="Q67" s="12"/>
    </row>
    <row r="68" spans="1:19" ht="28.5" customHeight="1" x14ac:dyDescent="0.3">
      <c r="A68" s="125">
        <v>68</v>
      </c>
      <c r="B68" s="71"/>
      <c r="C68" s="71"/>
      <c r="D68" s="71"/>
      <c r="E68" s="71"/>
      <c r="F68" s="71"/>
      <c r="G68" s="71"/>
      <c r="H68" s="71"/>
      <c r="I68" s="71"/>
      <c r="J68" s="71"/>
      <c r="K68" s="71"/>
      <c r="L68" s="71"/>
      <c r="M68" s="647" t="s">
        <v>370</v>
      </c>
      <c r="N68" s="647"/>
      <c r="O68" s="647" t="s">
        <v>371</v>
      </c>
      <c r="P68" s="647"/>
      <c r="Q68" s="12"/>
    </row>
    <row r="69" spans="1:19" ht="15" customHeight="1" x14ac:dyDescent="0.3">
      <c r="A69" s="125">
        <v>69</v>
      </c>
      <c r="B69" s="71"/>
      <c r="C69" s="71"/>
      <c r="D69" s="86"/>
      <c r="E69" s="73" t="s">
        <v>372</v>
      </c>
      <c r="F69" s="86"/>
      <c r="G69" s="86"/>
      <c r="H69" s="86"/>
      <c r="I69" s="86" t="s">
        <v>984</v>
      </c>
      <c r="J69" s="86"/>
      <c r="K69" s="86"/>
      <c r="L69" s="71"/>
      <c r="M69" s="71"/>
      <c r="N69" s="589"/>
      <c r="O69" s="71"/>
      <c r="P69" s="589"/>
      <c r="Q69" s="12"/>
      <c r="S69" s="127" t="s">
        <v>373</v>
      </c>
    </row>
    <row r="70" spans="1:19" ht="15" customHeight="1" x14ac:dyDescent="0.3">
      <c r="A70" s="125">
        <v>70</v>
      </c>
      <c r="B70" s="71"/>
      <c r="C70" s="565"/>
      <c r="D70" s="27" t="s">
        <v>159</v>
      </c>
      <c r="E70" s="73"/>
      <c r="F70" s="71" t="s">
        <v>1053</v>
      </c>
      <c r="G70" s="14"/>
      <c r="H70" s="14"/>
      <c r="I70" s="86" t="s">
        <v>984</v>
      </c>
      <c r="J70" s="14"/>
      <c r="K70" s="14"/>
      <c r="L70" s="71"/>
      <c r="M70" s="71"/>
      <c r="N70" s="71"/>
      <c r="O70" s="71"/>
      <c r="P70" s="71"/>
      <c r="Q70" s="12"/>
    </row>
    <row r="71" spans="1:19" ht="15" customHeight="1" x14ac:dyDescent="0.3">
      <c r="A71" s="125">
        <v>71</v>
      </c>
      <c r="B71" s="71"/>
      <c r="C71" s="565"/>
      <c r="D71" s="27"/>
      <c r="E71" s="73"/>
      <c r="F71" s="14" t="s">
        <v>1021</v>
      </c>
      <c r="G71" s="14"/>
      <c r="H71" s="14"/>
      <c r="I71" s="86" t="s">
        <v>984</v>
      </c>
      <c r="J71" s="14"/>
      <c r="K71" s="14"/>
      <c r="L71" s="71"/>
      <c r="M71" s="589"/>
      <c r="N71" s="71"/>
      <c r="O71" s="589"/>
      <c r="P71" s="71"/>
      <c r="Q71" s="12"/>
    </row>
    <row r="72" spans="1:19" ht="15" customHeight="1" x14ac:dyDescent="0.3">
      <c r="A72" s="125">
        <v>72</v>
      </c>
      <c r="B72" s="71"/>
      <c r="C72" s="565"/>
      <c r="D72" s="27"/>
      <c r="E72" s="73"/>
      <c r="F72" s="14" t="s">
        <v>1024</v>
      </c>
      <c r="G72" s="14"/>
      <c r="H72" s="14"/>
      <c r="I72" s="86" t="s">
        <v>984</v>
      </c>
      <c r="J72" s="14"/>
      <c r="K72" s="14"/>
      <c r="L72" s="71"/>
      <c r="M72" s="589"/>
      <c r="N72" s="71"/>
      <c r="O72" s="589"/>
      <c r="P72" s="71"/>
      <c r="Q72" s="12"/>
    </row>
    <row r="73" spans="1:19" ht="15" customHeight="1" x14ac:dyDescent="0.3">
      <c r="A73" s="125">
        <v>73</v>
      </c>
      <c r="B73" s="71"/>
      <c r="C73" s="565"/>
      <c r="D73" s="27"/>
      <c r="E73" s="73"/>
      <c r="F73" s="14" t="s">
        <v>1052</v>
      </c>
      <c r="G73" s="14"/>
      <c r="H73" s="14"/>
      <c r="I73" s="86" t="s">
        <v>984</v>
      </c>
      <c r="J73" s="14"/>
      <c r="K73" s="14"/>
      <c r="L73" s="71"/>
      <c r="M73" s="589"/>
      <c r="N73" s="71"/>
      <c r="O73" s="589"/>
      <c r="P73" s="71"/>
      <c r="Q73" s="12"/>
    </row>
    <row r="74" spans="1:19" ht="15" customHeight="1" x14ac:dyDescent="0.3">
      <c r="A74" s="125">
        <v>74</v>
      </c>
      <c r="B74" s="71"/>
      <c r="C74" s="565"/>
      <c r="D74" s="27"/>
      <c r="E74" s="73"/>
      <c r="F74" s="86" t="s">
        <v>1056</v>
      </c>
      <c r="G74" s="14"/>
      <c r="H74" s="14"/>
      <c r="I74" s="86" t="s">
        <v>984</v>
      </c>
      <c r="J74" s="14"/>
      <c r="K74" s="14"/>
      <c r="L74" s="71"/>
      <c r="M74" s="582">
        <f>SUM(M71:M73)</f>
        <v>0</v>
      </c>
      <c r="N74" s="71"/>
      <c r="O74" s="582">
        <f>SUM(O71:O73)</f>
        <v>0</v>
      </c>
      <c r="P74" s="71"/>
      <c r="Q74" s="12"/>
    </row>
    <row r="75" spans="1:19" ht="15" customHeight="1" x14ac:dyDescent="0.3">
      <c r="A75" s="125">
        <v>75</v>
      </c>
      <c r="B75" s="71"/>
      <c r="C75" s="565"/>
      <c r="D75" s="27" t="s">
        <v>180</v>
      </c>
      <c r="E75" s="73"/>
      <c r="F75" s="71" t="s">
        <v>1054</v>
      </c>
      <c r="G75" s="14"/>
      <c r="H75" s="14"/>
      <c r="I75" s="86" t="s">
        <v>984</v>
      </c>
      <c r="J75" s="14"/>
      <c r="K75" s="14"/>
      <c r="L75" s="71"/>
      <c r="M75" s="589"/>
      <c r="N75" s="71"/>
      <c r="O75" s="589"/>
      <c r="P75" s="71"/>
      <c r="Q75" s="12"/>
      <c r="R75" s="149"/>
    </row>
    <row r="76" spans="1:19" ht="15" customHeight="1" x14ac:dyDescent="0.3">
      <c r="A76" s="125">
        <v>76</v>
      </c>
      <c r="B76" s="71"/>
      <c r="C76" s="565"/>
      <c r="D76" s="27" t="s">
        <v>180</v>
      </c>
      <c r="E76" s="73"/>
      <c r="F76" s="71" t="s">
        <v>1055</v>
      </c>
      <c r="G76" s="14"/>
      <c r="H76" s="14"/>
      <c r="I76" s="86" t="s">
        <v>984</v>
      </c>
      <c r="J76" s="14"/>
      <c r="K76" s="14"/>
      <c r="L76" s="71"/>
      <c r="M76" s="589"/>
      <c r="N76" s="71"/>
      <c r="O76" s="589"/>
      <c r="P76" s="71"/>
      <c r="Q76" s="12"/>
      <c r="R76" s="149"/>
    </row>
    <row r="77" spans="1:19" ht="15" customHeight="1" x14ac:dyDescent="0.3">
      <c r="A77" s="125">
        <v>77</v>
      </c>
      <c r="B77" s="71"/>
      <c r="C77" s="565"/>
      <c r="D77" s="27" t="s">
        <v>180</v>
      </c>
      <c r="E77" s="73"/>
      <c r="F77" s="71" t="s">
        <v>1020</v>
      </c>
      <c r="G77" s="14"/>
      <c r="H77" s="14"/>
      <c r="I77" s="86" t="s">
        <v>984</v>
      </c>
      <c r="J77" s="14"/>
      <c r="K77" s="14"/>
      <c r="L77" s="71"/>
      <c r="M77" s="582">
        <f>M35</f>
        <v>0</v>
      </c>
      <c r="N77" s="71"/>
      <c r="O77" s="582">
        <f>O35</f>
        <v>0</v>
      </c>
      <c r="P77" s="71"/>
      <c r="Q77" s="12"/>
      <c r="R77" s="149" t="s">
        <v>1025</v>
      </c>
    </row>
    <row r="78" spans="1:19" ht="15" customHeight="1" thickBot="1" x14ac:dyDescent="0.35">
      <c r="A78" s="125">
        <v>78</v>
      </c>
      <c r="B78" s="71"/>
      <c r="C78" s="565"/>
      <c r="D78" s="27" t="s">
        <v>159</v>
      </c>
      <c r="E78" s="73"/>
      <c r="F78" s="71" t="s">
        <v>193</v>
      </c>
      <c r="G78" s="14"/>
      <c r="H78" s="14"/>
      <c r="I78" s="86" t="s">
        <v>984</v>
      </c>
      <c r="J78" s="14"/>
      <c r="K78" s="14"/>
      <c r="L78" s="71"/>
      <c r="M78" s="71"/>
      <c r="N78" s="71"/>
      <c r="O78" s="589"/>
      <c r="P78" s="71"/>
      <c r="Q78" s="12"/>
    </row>
    <row r="79" spans="1:19" ht="15" customHeight="1" thickBot="1" x14ac:dyDescent="0.35">
      <c r="A79" s="125">
        <v>79</v>
      </c>
      <c r="B79" s="71"/>
      <c r="C79" s="566"/>
      <c r="D79" s="86"/>
      <c r="E79" s="73" t="s">
        <v>376</v>
      </c>
      <c r="F79" s="86"/>
      <c r="G79" s="86"/>
      <c r="H79" s="86"/>
      <c r="I79" s="86" t="s">
        <v>984</v>
      </c>
      <c r="J79" s="86"/>
      <c r="K79" s="86"/>
      <c r="L79" s="71"/>
      <c r="M79" s="71"/>
      <c r="N79" s="252">
        <f>N69+M74-M75-M76-M77</f>
        <v>0</v>
      </c>
      <c r="O79" s="71"/>
      <c r="P79" s="252">
        <f>P69+O74-O75-O76-O77+O78</f>
        <v>0</v>
      </c>
      <c r="Q79" s="12"/>
    </row>
    <row r="80" spans="1:19" ht="15" customHeight="1" x14ac:dyDescent="0.3">
      <c r="A80" s="125">
        <v>80</v>
      </c>
      <c r="B80" s="71"/>
      <c r="C80" s="71"/>
      <c r="D80" s="86"/>
      <c r="E80" s="86"/>
      <c r="F80" s="86"/>
      <c r="G80" s="86"/>
      <c r="H80" s="86"/>
      <c r="I80" s="86"/>
      <c r="J80" s="86"/>
      <c r="K80" s="86"/>
      <c r="L80" s="71"/>
      <c r="M80" s="71"/>
      <c r="N80" s="71"/>
      <c r="O80" s="71"/>
      <c r="P80" s="71"/>
      <c r="Q80" s="12"/>
    </row>
    <row r="81" spans="1:18" ht="15" customHeight="1" x14ac:dyDescent="0.3">
      <c r="A81" s="125">
        <v>81</v>
      </c>
      <c r="B81" s="71"/>
      <c r="C81" s="71"/>
      <c r="D81" s="86"/>
      <c r="E81" s="86"/>
      <c r="F81" s="71" t="s">
        <v>377</v>
      </c>
      <c r="G81" s="86"/>
      <c r="H81" s="86"/>
      <c r="I81" s="86"/>
      <c r="J81" s="86"/>
      <c r="K81" s="86"/>
      <c r="L81" s="71"/>
      <c r="M81" s="71"/>
      <c r="N81" s="71"/>
      <c r="O81" s="71"/>
      <c r="P81" s="508"/>
      <c r="Q81" s="12"/>
    </row>
    <row r="82" spans="1:18" ht="15" customHeight="1" x14ac:dyDescent="0.3">
      <c r="A82" s="125">
        <v>82</v>
      </c>
      <c r="B82" s="71"/>
      <c r="C82" s="71"/>
      <c r="D82" s="86"/>
      <c r="E82" s="86"/>
      <c r="F82" s="71"/>
      <c r="G82" s="86"/>
      <c r="H82" s="86"/>
      <c r="I82" s="86"/>
      <c r="J82" s="86"/>
      <c r="K82" s="86"/>
      <c r="L82" s="71"/>
      <c r="M82" s="71"/>
      <c r="N82" s="71"/>
      <c r="O82" s="71"/>
      <c r="P82" s="71"/>
      <c r="Q82" s="12"/>
    </row>
    <row r="83" spans="1:18" ht="30" customHeight="1" x14ac:dyDescent="0.35">
      <c r="A83" s="125">
        <v>83</v>
      </c>
      <c r="B83" s="71"/>
      <c r="C83" s="85" t="s">
        <v>378</v>
      </c>
      <c r="D83" s="71"/>
      <c r="E83" s="71"/>
      <c r="F83" s="71"/>
      <c r="G83" s="71"/>
      <c r="H83" s="71"/>
      <c r="I83" s="71"/>
      <c r="J83" s="71"/>
      <c r="K83" s="71"/>
      <c r="L83" s="71"/>
      <c r="M83" s="646"/>
      <c r="N83" s="646"/>
      <c r="O83" s="646"/>
      <c r="P83" s="646"/>
      <c r="Q83" s="12"/>
    </row>
    <row r="84" spans="1:18" ht="12.75" customHeight="1" x14ac:dyDescent="0.3">
      <c r="A84" s="125">
        <v>84</v>
      </c>
      <c r="B84" s="71"/>
      <c r="C84" s="71"/>
      <c r="D84" s="71"/>
      <c r="E84" s="71"/>
      <c r="F84" s="71"/>
      <c r="G84" s="71"/>
      <c r="H84" s="71"/>
      <c r="I84" s="71"/>
      <c r="J84" s="71"/>
      <c r="K84" s="71"/>
      <c r="L84" s="71"/>
      <c r="M84" s="646" t="s">
        <v>344</v>
      </c>
      <c r="N84" s="646"/>
      <c r="O84" s="646" t="s">
        <v>324</v>
      </c>
      <c r="P84" s="646"/>
      <c r="Q84" s="12"/>
    </row>
    <row r="85" spans="1:18" ht="15" customHeight="1" x14ac:dyDescent="0.3">
      <c r="A85" s="125">
        <v>85</v>
      </c>
      <c r="B85" s="71"/>
      <c r="C85" s="71"/>
      <c r="D85" s="71"/>
      <c r="E85" s="71"/>
      <c r="F85" s="71"/>
      <c r="G85" s="71"/>
      <c r="H85" s="71"/>
      <c r="I85" s="71"/>
      <c r="J85" s="71"/>
      <c r="K85" s="71"/>
      <c r="L85" s="71"/>
      <c r="M85" s="108" t="s">
        <v>108</v>
      </c>
      <c r="N85" s="108" t="s">
        <v>108</v>
      </c>
      <c r="O85" s="108" t="s">
        <v>108</v>
      </c>
      <c r="P85" s="108" t="s">
        <v>108</v>
      </c>
      <c r="Q85" s="12"/>
      <c r="R85" s="128"/>
    </row>
    <row r="86" spans="1:18" ht="15" customHeight="1" x14ac:dyDescent="0.3">
      <c r="A86" s="125">
        <v>86</v>
      </c>
      <c r="B86" s="71"/>
      <c r="C86" s="71"/>
      <c r="D86" s="71"/>
      <c r="E86" s="71"/>
      <c r="F86" s="87" t="s">
        <v>379</v>
      </c>
      <c r="G86" s="71"/>
      <c r="H86" s="71"/>
      <c r="I86" s="71"/>
      <c r="J86" s="71"/>
      <c r="K86" s="71"/>
      <c r="L86" s="71"/>
      <c r="M86" s="514"/>
      <c r="N86" s="71"/>
      <c r="O86" s="514"/>
      <c r="P86" s="71"/>
      <c r="Q86" s="12"/>
    </row>
    <row r="87" spans="1:18" ht="15" customHeight="1" x14ac:dyDescent="0.3">
      <c r="A87" s="125">
        <v>87</v>
      </c>
      <c r="B87" s="71"/>
      <c r="C87" s="71"/>
      <c r="D87" s="27"/>
      <c r="E87" s="71"/>
      <c r="F87" s="87" t="s">
        <v>380</v>
      </c>
      <c r="G87" s="71"/>
      <c r="H87" s="71"/>
      <c r="I87" s="71"/>
      <c r="J87" s="71"/>
      <c r="K87" s="71"/>
      <c r="L87" s="71"/>
      <c r="M87" s="514"/>
      <c r="N87" s="71"/>
      <c r="O87" s="514"/>
      <c r="P87" s="71"/>
      <c r="Q87" s="12"/>
    </row>
    <row r="88" spans="1:18" ht="15" customHeight="1" x14ac:dyDescent="0.3">
      <c r="A88" s="125">
        <v>88</v>
      </c>
      <c r="B88" s="71"/>
      <c r="C88" s="71"/>
      <c r="D88" s="27"/>
      <c r="E88" s="71"/>
      <c r="F88" s="87" t="s">
        <v>381</v>
      </c>
      <c r="G88" s="71"/>
      <c r="H88" s="71"/>
      <c r="I88" s="71"/>
      <c r="J88" s="71"/>
      <c r="K88" s="71"/>
      <c r="L88" s="71"/>
      <c r="M88" s="514"/>
      <c r="N88" s="71"/>
      <c r="O88" s="514"/>
      <c r="P88" s="71"/>
      <c r="Q88" s="12"/>
    </row>
    <row r="89" spans="1:18" ht="15" customHeight="1" thickBot="1" x14ac:dyDescent="0.35">
      <c r="A89" s="125">
        <v>89</v>
      </c>
      <c r="B89" s="71"/>
      <c r="C89" s="71"/>
      <c r="D89" s="27"/>
      <c r="E89" s="71"/>
      <c r="F89" s="87" t="s">
        <v>382</v>
      </c>
      <c r="G89" s="71"/>
      <c r="H89" s="71"/>
      <c r="I89" s="71"/>
      <c r="J89" s="71"/>
      <c r="K89" s="71"/>
      <c r="L89" s="71"/>
      <c r="M89" s="514"/>
      <c r="N89" s="71"/>
      <c r="O89" s="514"/>
      <c r="P89" s="71"/>
      <c r="Q89" s="12"/>
    </row>
    <row r="90" spans="1:18" ht="15" customHeight="1" thickBot="1" x14ac:dyDescent="0.35">
      <c r="A90" s="125">
        <v>90</v>
      </c>
      <c r="B90" s="71"/>
      <c r="C90" s="71"/>
      <c r="D90" s="71"/>
      <c r="E90" s="73" t="s">
        <v>112</v>
      </c>
      <c r="F90" s="71"/>
      <c r="G90" s="71"/>
      <c r="H90" s="71"/>
      <c r="I90" s="71"/>
      <c r="J90" s="71"/>
      <c r="K90" s="71"/>
      <c r="L90" s="71"/>
      <c r="M90" s="71"/>
      <c r="N90" s="263">
        <f>SUM(M86:M89)</f>
        <v>0</v>
      </c>
      <c r="O90" s="71"/>
      <c r="P90" s="263">
        <f>SUM(O86:O89)</f>
        <v>0</v>
      </c>
      <c r="Q90" s="12"/>
      <c r="R90" s="127" t="s">
        <v>383</v>
      </c>
    </row>
    <row r="91" spans="1:18" x14ac:dyDescent="0.3">
      <c r="A91" s="125">
        <v>91</v>
      </c>
      <c r="B91" s="71"/>
      <c r="C91" s="71"/>
      <c r="D91" s="71"/>
      <c r="E91" s="71"/>
      <c r="F91" s="71"/>
      <c r="G91" s="71"/>
      <c r="H91" s="71"/>
      <c r="I91" s="71"/>
      <c r="J91" s="71"/>
      <c r="K91" s="71"/>
      <c r="L91" s="71"/>
      <c r="M91" s="71"/>
      <c r="N91" s="71"/>
      <c r="O91" s="71"/>
      <c r="P91" s="71"/>
      <c r="Q91" s="12"/>
    </row>
    <row r="92" spans="1:18" ht="30" customHeight="1" x14ac:dyDescent="0.35">
      <c r="A92" s="125">
        <v>92</v>
      </c>
      <c r="B92" s="71"/>
      <c r="C92" s="85" t="s">
        <v>384</v>
      </c>
      <c r="D92" s="71"/>
      <c r="E92" s="71"/>
      <c r="F92" s="71"/>
      <c r="G92" s="71"/>
      <c r="H92" s="71"/>
      <c r="I92" s="71"/>
      <c r="J92" s="71"/>
      <c r="K92" s="71"/>
      <c r="L92" s="58"/>
      <c r="M92" s="58"/>
      <c r="N92" s="651" t="s">
        <v>385</v>
      </c>
      <c r="O92" s="651"/>
      <c r="P92" s="651"/>
      <c r="Q92" s="12"/>
    </row>
    <row r="93" spans="1:18" ht="56.25" customHeight="1" x14ac:dyDescent="0.3">
      <c r="A93" s="125">
        <v>93</v>
      </c>
      <c r="B93" s="71"/>
      <c r="C93" s="254"/>
      <c r="D93" s="254"/>
      <c r="E93" s="254"/>
      <c r="F93" s="73" t="s">
        <v>386</v>
      </c>
      <c r="G93" s="254"/>
      <c r="H93" s="254"/>
      <c r="I93" s="254"/>
      <c r="J93" s="620" t="s">
        <v>387</v>
      </c>
      <c r="K93" s="620"/>
      <c r="L93" s="620"/>
      <c r="M93" s="620"/>
      <c r="N93" s="84" t="s">
        <v>388</v>
      </c>
      <c r="O93" s="84" t="s">
        <v>389</v>
      </c>
      <c r="P93" s="84" t="s">
        <v>390</v>
      </c>
      <c r="Q93" s="12"/>
    </row>
    <row r="94" spans="1:18" ht="15" customHeight="1" x14ac:dyDescent="0.3">
      <c r="A94" s="125">
        <v>94</v>
      </c>
      <c r="B94" s="71"/>
      <c r="C94" s="648"/>
      <c r="D94" s="648"/>
      <c r="E94" s="254"/>
      <c r="F94" s="641"/>
      <c r="G94" s="642"/>
      <c r="H94" s="642"/>
      <c r="I94" s="643"/>
      <c r="J94" s="649"/>
      <c r="K94" s="642"/>
      <c r="L94" s="642"/>
      <c r="M94" s="643"/>
      <c r="N94" s="514"/>
      <c r="O94" s="514"/>
      <c r="P94" s="514"/>
      <c r="Q94" s="12"/>
    </row>
    <row r="95" spans="1:18" ht="15" customHeight="1" x14ac:dyDescent="0.3">
      <c r="A95" s="125">
        <v>95</v>
      </c>
      <c r="B95" s="71"/>
      <c r="C95" s="648"/>
      <c r="D95" s="648"/>
      <c r="E95" s="254"/>
      <c r="F95" s="641"/>
      <c r="G95" s="642"/>
      <c r="H95" s="642"/>
      <c r="I95" s="643"/>
      <c r="J95" s="649"/>
      <c r="K95" s="642"/>
      <c r="L95" s="642"/>
      <c r="M95" s="643"/>
      <c r="N95" s="514"/>
      <c r="O95" s="514"/>
      <c r="P95" s="514"/>
      <c r="Q95" s="12"/>
    </row>
    <row r="96" spans="1:18" ht="15" customHeight="1" x14ac:dyDescent="0.3">
      <c r="A96" s="125">
        <v>96</v>
      </c>
      <c r="B96" s="71"/>
      <c r="C96" s="126"/>
      <c r="D96" s="126"/>
      <c r="E96" s="254"/>
      <c r="F96" s="641"/>
      <c r="G96" s="642"/>
      <c r="H96" s="642"/>
      <c r="I96" s="643"/>
      <c r="J96" s="649"/>
      <c r="K96" s="642"/>
      <c r="L96" s="642"/>
      <c r="M96" s="643"/>
      <c r="N96" s="514"/>
      <c r="O96" s="514"/>
      <c r="P96" s="514"/>
      <c r="Q96" s="12"/>
    </row>
    <row r="97" spans="1:20" ht="15" customHeight="1" x14ac:dyDescent="0.3">
      <c r="A97" s="125">
        <v>97</v>
      </c>
      <c r="B97" s="71"/>
      <c r="C97" s="126"/>
      <c r="D97" s="126"/>
      <c r="E97" s="254"/>
      <c r="F97" s="641"/>
      <c r="G97" s="642"/>
      <c r="H97" s="642"/>
      <c r="I97" s="643"/>
      <c r="J97" s="649"/>
      <c r="K97" s="642"/>
      <c r="L97" s="642"/>
      <c r="M97" s="643"/>
      <c r="N97" s="514"/>
      <c r="O97" s="514"/>
      <c r="P97" s="514"/>
      <c r="Q97" s="12"/>
    </row>
    <row r="98" spans="1:20" ht="15" customHeight="1" x14ac:dyDescent="0.3">
      <c r="A98" s="125">
        <v>98</v>
      </c>
      <c r="B98" s="71"/>
      <c r="C98" s="126"/>
      <c r="D98" s="126"/>
      <c r="E98" s="254"/>
      <c r="F98" s="641"/>
      <c r="G98" s="642"/>
      <c r="H98" s="642"/>
      <c r="I98" s="643"/>
      <c r="J98" s="649"/>
      <c r="K98" s="642"/>
      <c r="L98" s="642"/>
      <c r="M98" s="643"/>
      <c r="N98" s="514"/>
      <c r="O98" s="514"/>
      <c r="P98" s="514"/>
      <c r="Q98" s="12"/>
    </row>
    <row r="99" spans="1:20" ht="15" customHeight="1" x14ac:dyDescent="0.3">
      <c r="A99" s="125">
        <v>99</v>
      </c>
      <c r="B99" s="71"/>
      <c r="C99" s="648"/>
      <c r="D99" s="648"/>
      <c r="E99" s="254"/>
      <c r="F99" s="641"/>
      <c r="G99" s="642"/>
      <c r="H99" s="642"/>
      <c r="I99" s="643"/>
      <c r="J99" s="649"/>
      <c r="K99" s="642"/>
      <c r="L99" s="642"/>
      <c r="M99" s="643"/>
      <c r="N99" s="514"/>
      <c r="O99" s="514"/>
      <c r="P99" s="514"/>
      <c r="Q99" s="12"/>
    </row>
    <row r="100" spans="1:20" ht="15" customHeight="1" x14ac:dyDescent="0.3">
      <c r="A100" s="125">
        <v>100</v>
      </c>
      <c r="B100" s="71"/>
      <c r="C100" s="648"/>
      <c r="D100" s="648"/>
      <c r="E100" s="254"/>
      <c r="F100" s="641"/>
      <c r="G100" s="642"/>
      <c r="H100" s="642"/>
      <c r="I100" s="643"/>
      <c r="J100" s="649"/>
      <c r="K100" s="642"/>
      <c r="L100" s="642"/>
      <c r="M100" s="643"/>
      <c r="N100" s="514"/>
      <c r="O100" s="514"/>
      <c r="P100" s="514"/>
      <c r="Q100" s="12"/>
    </row>
    <row r="101" spans="1:20" ht="15" customHeight="1" x14ac:dyDescent="0.3">
      <c r="A101" s="125">
        <v>101</v>
      </c>
      <c r="B101" s="71"/>
      <c r="C101" s="648"/>
      <c r="D101" s="648"/>
      <c r="E101" s="254"/>
      <c r="F101" s="641"/>
      <c r="G101" s="642"/>
      <c r="H101" s="642"/>
      <c r="I101" s="643"/>
      <c r="J101" s="649"/>
      <c r="K101" s="642"/>
      <c r="L101" s="642"/>
      <c r="M101" s="643"/>
      <c r="N101" s="514"/>
      <c r="O101" s="514"/>
      <c r="P101" s="514"/>
      <c r="Q101" s="12"/>
    </row>
    <row r="102" spans="1:20" ht="15" customHeight="1" x14ac:dyDescent="0.3">
      <c r="A102" s="125">
        <v>102</v>
      </c>
      <c r="B102" s="71"/>
      <c r="C102" s="126"/>
      <c r="D102" s="126"/>
      <c r="E102" s="254"/>
      <c r="F102" s="111" t="s">
        <v>391</v>
      </c>
      <c r="G102" s="126"/>
      <c r="H102" s="126"/>
      <c r="I102" s="254"/>
      <c r="J102" s="254"/>
      <c r="K102" s="254"/>
      <c r="L102" s="126"/>
      <c r="M102" s="254"/>
      <c r="N102" s="126"/>
      <c r="O102" s="254"/>
      <c r="P102" s="254"/>
      <c r="Q102" s="12"/>
    </row>
    <row r="103" spans="1:20" ht="30" customHeight="1" x14ac:dyDescent="0.35">
      <c r="A103" s="125">
        <v>103</v>
      </c>
      <c r="B103" s="71"/>
      <c r="C103" s="85" t="s">
        <v>392</v>
      </c>
      <c r="D103" s="71"/>
      <c r="E103" s="71"/>
      <c r="F103" s="71"/>
      <c r="G103" s="71"/>
      <c r="H103" s="71"/>
      <c r="I103" s="71"/>
      <c r="J103" s="71"/>
      <c r="K103" s="71"/>
      <c r="L103" s="71"/>
      <c r="M103" s="71"/>
      <c r="N103" s="71"/>
      <c r="O103" s="71"/>
      <c r="P103" s="71"/>
      <c r="Q103" s="12"/>
    </row>
    <row r="104" spans="1:20" ht="15" customHeight="1" thickBot="1" x14ac:dyDescent="0.35">
      <c r="A104" s="125">
        <v>104</v>
      </c>
      <c r="B104" s="71"/>
      <c r="C104" s="256"/>
      <c r="D104" s="71"/>
      <c r="E104" s="71"/>
      <c r="F104" s="71"/>
      <c r="G104" s="319" t="s">
        <v>385</v>
      </c>
      <c r="H104" s="319"/>
      <c r="I104" s="319"/>
      <c r="J104" s="319"/>
      <c r="K104" s="319"/>
      <c r="L104" s="319"/>
      <c r="M104" s="319"/>
      <c r="N104" s="319"/>
      <c r="O104" s="319"/>
      <c r="P104" s="319"/>
      <c r="Q104" s="12"/>
      <c r="S104" s="650" t="s">
        <v>393</v>
      </c>
      <c r="T104" s="650"/>
    </row>
    <row r="105" spans="1:20" ht="42" thickBot="1" x14ac:dyDescent="0.35">
      <c r="A105" s="125">
        <v>105</v>
      </c>
      <c r="B105" s="71"/>
      <c r="C105" s="71"/>
      <c r="D105" s="71"/>
      <c r="E105" s="71"/>
      <c r="F105" s="71"/>
      <c r="G105" s="84" t="s">
        <v>394</v>
      </c>
      <c r="H105" s="84" t="s">
        <v>395</v>
      </c>
      <c r="I105" s="84" t="s">
        <v>396</v>
      </c>
      <c r="J105" s="84" t="s">
        <v>397</v>
      </c>
      <c r="K105" s="84" t="s">
        <v>398</v>
      </c>
      <c r="L105" s="84" t="s">
        <v>399</v>
      </c>
      <c r="M105" s="84" t="s">
        <v>400</v>
      </c>
      <c r="N105" s="84" t="s">
        <v>401</v>
      </c>
      <c r="O105" s="84" t="s">
        <v>402</v>
      </c>
      <c r="P105" s="84" t="s">
        <v>403</v>
      </c>
      <c r="Q105" s="12"/>
      <c r="S105" s="407" t="s">
        <v>404</v>
      </c>
      <c r="T105" s="139" t="s">
        <v>405</v>
      </c>
    </row>
    <row r="106" spans="1:20" ht="15" customHeight="1" x14ac:dyDescent="0.3">
      <c r="A106" s="125">
        <v>106</v>
      </c>
      <c r="B106" s="71"/>
      <c r="C106" s="14"/>
      <c r="D106" s="71"/>
      <c r="E106" s="73" t="s">
        <v>157</v>
      </c>
      <c r="F106" s="71"/>
      <c r="G106" s="514"/>
      <c r="H106" s="514"/>
      <c r="I106" s="514"/>
      <c r="J106" s="514"/>
      <c r="K106" s="514"/>
      <c r="L106" s="514"/>
      <c r="M106" s="514"/>
      <c r="N106" s="514"/>
      <c r="O106" s="514"/>
      <c r="P106" s="502">
        <f>SUM(G106:O106)</f>
        <v>0</v>
      </c>
      <c r="Q106" s="12"/>
      <c r="S106" s="194">
        <f>P29</f>
        <v>0</v>
      </c>
      <c r="T106" s="142" t="b">
        <f>ROUND(P106,0)=ROUND(S106,0)</f>
        <v>1</v>
      </c>
    </row>
    <row r="107" spans="1:20" ht="15" customHeight="1" x14ac:dyDescent="0.3">
      <c r="A107" s="125">
        <v>107</v>
      </c>
      <c r="B107" s="71"/>
      <c r="C107" s="27"/>
      <c r="D107" s="27" t="s">
        <v>180</v>
      </c>
      <c r="E107" s="73"/>
      <c r="F107" s="71" t="s">
        <v>112</v>
      </c>
      <c r="G107" s="514"/>
      <c r="H107" s="514"/>
      <c r="I107" s="514"/>
      <c r="J107" s="514"/>
      <c r="K107" s="514"/>
      <c r="L107" s="514"/>
      <c r="M107" s="514"/>
      <c r="N107" s="514"/>
      <c r="O107" s="514"/>
      <c r="P107" s="502">
        <f t="shared" ref="P107:P113" si="0">SUM(G107:O107)</f>
        <v>0</v>
      </c>
      <c r="Q107" s="12"/>
      <c r="S107" s="194">
        <f>P31</f>
        <v>0</v>
      </c>
      <c r="T107" s="140" t="b">
        <f t="shared" ref="T107:T114" si="1">ROUND(P107,0)=ROUND(S107,0)</f>
        <v>1</v>
      </c>
    </row>
    <row r="108" spans="1:20" ht="15" customHeight="1" x14ac:dyDescent="0.3">
      <c r="A108" s="125">
        <v>108</v>
      </c>
      <c r="B108" s="71"/>
      <c r="C108" s="27"/>
      <c r="D108" s="27" t="s">
        <v>159</v>
      </c>
      <c r="E108" s="73"/>
      <c r="F108" s="71" t="s">
        <v>113</v>
      </c>
      <c r="G108" s="514"/>
      <c r="H108" s="514"/>
      <c r="I108" s="514"/>
      <c r="J108" s="514"/>
      <c r="K108" s="514"/>
      <c r="L108" s="514"/>
      <c r="M108" s="514"/>
      <c r="N108" s="514"/>
      <c r="O108" s="514"/>
      <c r="P108" s="502">
        <f t="shared" si="0"/>
        <v>0</v>
      </c>
      <c r="Q108" s="12"/>
      <c r="S108" s="194">
        <f>P33</f>
        <v>0</v>
      </c>
      <c r="T108" s="140" t="b">
        <f t="shared" si="1"/>
        <v>1</v>
      </c>
    </row>
    <row r="109" spans="1:20" ht="15" customHeight="1" x14ac:dyDescent="0.3">
      <c r="A109" s="125">
        <v>109</v>
      </c>
      <c r="B109" s="71"/>
      <c r="C109" s="27"/>
      <c r="D109" s="27" t="s">
        <v>159</v>
      </c>
      <c r="E109" s="73"/>
      <c r="F109" s="71" t="s">
        <v>179</v>
      </c>
      <c r="G109" s="514"/>
      <c r="H109" s="514"/>
      <c r="I109" s="514"/>
      <c r="J109" s="514"/>
      <c r="K109" s="514"/>
      <c r="L109" s="514"/>
      <c r="M109" s="514"/>
      <c r="N109" s="514"/>
      <c r="O109" s="514"/>
      <c r="P109" s="502">
        <f t="shared" si="0"/>
        <v>0</v>
      </c>
      <c r="Q109" s="12"/>
      <c r="S109" s="194">
        <f>P39</f>
        <v>0</v>
      </c>
      <c r="T109" s="140" t="b">
        <f t="shared" si="1"/>
        <v>1</v>
      </c>
    </row>
    <row r="110" spans="1:20" ht="15" customHeight="1" x14ac:dyDescent="0.3">
      <c r="A110" s="125">
        <v>110</v>
      </c>
      <c r="B110" s="71"/>
      <c r="C110" s="27"/>
      <c r="D110" s="27" t="s">
        <v>180</v>
      </c>
      <c r="E110" s="73"/>
      <c r="F110" s="71" t="s">
        <v>181</v>
      </c>
      <c r="G110" s="514"/>
      <c r="H110" s="514"/>
      <c r="I110" s="514"/>
      <c r="J110" s="514"/>
      <c r="K110" s="514"/>
      <c r="L110" s="514"/>
      <c r="M110" s="514"/>
      <c r="N110" s="514"/>
      <c r="O110" s="514"/>
      <c r="P110" s="502">
        <f t="shared" si="0"/>
        <v>0</v>
      </c>
      <c r="Q110" s="12"/>
      <c r="S110" s="194">
        <f>P44</f>
        <v>0</v>
      </c>
      <c r="T110" s="140" t="b">
        <f t="shared" si="1"/>
        <v>1</v>
      </c>
    </row>
    <row r="111" spans="1:20" ht="15" customHeight="1" x14ac:dyDescent="0.3">
      <c r="A111" s="125">
        <v>111</v>
      </c>
      <c r="B111" s="71"/>
      <c r="C111" s="27"/>
      <c r="D111" s="27" t="s">
        <v>159</v>
      </c>
      <c r="E111" s="73"/>
      <c r="F111" s="71" t="s">
        <v>195</v>
      </c>
      <c r="G111" s="514"/>
      <c r="H111" s="514"/>
      <c r="I111" s="514"/>
      <c r="J111" s="514"/>
      <c r="K111" s="514"/>
      <c r="L111" s="514"/>
      <c r="M111" s="514"/>
      <c r="N111" s="514"/>
      <c r="O111" s="514"/>
      <c r="P111" s="502">
        <f t="shared" si="0"/>
        <v>0</v>
      </c>
      <c r="Q111" s="12"/>
      <c r="S111" s="194">
        <f>P46</f>
        <v>0</v>
      </c>
      <c r="T111" s="140" t="b">
        <f t="shared" si="1"/>
        <v>1</v>
      </c>
    </row>
    <row r="112" spans="1:20" ht="15" customHeight="1" x14ac:dyDescent="0.3">
      <c r="A112" s="125">
        <v>112</v>
      </c>
      <c r="B112" s="71"/>
      <c r="C112" s="27"/>
      <c r="D112" s="27" t="s">
        <v>159</v>
      </c>
      <c r="E112" s="73"/>
      <c r="F112" s="71" t="s">
        <v>193</v>
      </c>
      <c r="G112" s="514"/>
      <c r="H112" s="514"/>
      <c r="I112" s="514"/>
      <c r="J112" s="514"/>
      <c r="K112" s="514"/>
      <c r="L112" s="514"/>
      <c r="M112" s="514"/>
      <c r="N112" s="514"/>
      <c r="O112" s="514"/>
      <c r="P112" s="502">
        <f t="shared" si="0"/>
        <v>0</v>
      </c>
      <c r="Q112" s="12"/>
      <c r="S112" s="194">
        <f>P48</f>
        <v>0</v>
      </c>
      <c r="T112" s="140" t="b">
        <f t="shared" si="1"/>
        <v>1</v>
      </c>
    </row>
    <row r="113" spans="1:20" ht="15" customHeight="1" thickBot="1" x14ac:dyDescent="0.35">
      <c r="A113" s="125">
        <v>113</v>
      </c>
      <c r="B113" s="71"/>
      <c r="C113" s="27"/>
      <c r="D113" s="27" t="s">
        <v>159</v>
      </c>
      <c r="E113" s="73"/>
      <c r="F113" s="71" t="s">
        <v>406</v>
      </c>
      <c r="G113" s="514"/>
      <c r="H113" s="514"/>
      <c r="I113" s="514"/>
      <c r="J113" s="514"/>
      <c r="K113" s="514"/>
      <c r="L113" s="514"/>
      <c r="M113" s="514"/>
      <c r="N113" s="514"/>
      <c r="O113" s="514"/>
      <c r="P113" s="502">
        <f t="shared" si="0"/>
        <v>0</v>
      </c>
      <c r="Q113" s="12"/>
      <c r="S113" s="140"/>
      <c r="T113" s="140"/>
    </row>
    <row r="114" spans="1:20" ht="15" customHeight="1" thickBot="1" x14ac:dyDescent="0.35">
      <c r="A114" s="125">
        <v>114</v>
      </c>
      <c r="B114" s="71"/>
      <c r="C114" s="14"/>
      <c r="D114" s="71"/>
      <c r="E114" s="73" t="s">
        <v>191</v>
      </c>
      <c r="F114" s="87"/>
      <c r="G114" s="252">
        <f t="shared" ref="G114:P114" si="2">G106-G107+G108+G109-G110+G111+G112+G113</f>
        <v>0</v>
      </c>
      <c r="H114" s="252">
        <f t="shared" si="2"/>
        <v>0</v>
      </c>
      <c r="I114" s="252">
        <f t="shared" si="2"/>
        <v>0</v>
      </c>
      <c r="J114" s="252">
        <f t="shared" si="2"/>
        <v>0</v>
      </c>
      <c r="K114" s="252">
        <f t="shared" si="2"/>
        <v>0</v>
      </c>
      <c r="L114" s="252">
        <f t="shared" si="2"/>
        <v>0</v>
      </c>
      <c r="M114" s="252">
        <f t="shared" si="2"/>
        <v>0</v>
      </c>
      <c r="N114" s="252">
        <f t="shared" si="2"/>
        <v>0</v>
      </c>
      <c r="O114" s="252">
        <f t="shared" si="2"/>
        <v>0</v>
      </c>
      <c r="P114" s="252">
        <f t="shared" si="2"/>
        <v>0</v>
      </c>
      <c r="Q114" s="12"/>
      <c r="S114" s="195">
        <f>P50</f>
        <v>0</v>
      </c>
      <c r="T114" s="141" t="b">
        <f t="shared" si="1"/>
        <v>1</v>
      </c>
    </row>
    <row r="115" spans="1:20" ht="15" customHeight="1" x14ac:dyDescent="0.3">
      <c r="A115" s="125">
        <v>115</v>
      </c>
      <c r="B115" s="71"/>
      <c r="C115" s="14"/>
      <c r="D115" s="71"/>
      <c r="E115" s="73"/>
      <c r="F115" s="87"/>
      <c r="G115" s="71"/>
      <c r="H115" s="71"/>
      <c r="I115" s="71"/>
      <c r="J115" s="71"/>
      <c r="K115" s="71"/>
      <c r="L115" s="71"/>
      <c r="M115" s="71"/>
      <c r="N115" s="71"/>
      <c r="O115" s="71"/>
      <c r="P115" s="71"/>
      <c r="Q115" s="12"/>
    </row>
    <row r="116" spans="1:20" ht="15" customHeight="1" x14ac:dyDescent="0.3">
      <c r="A116" s="125">
        <v>116</v>
      </c>
      <c r="B116" s="71"/>
      <c r="C116" s="14"/>
      <c r="D116" s="71"/>
      <c r="E116" s="73" t="s">
        <v>407</v>
      </c>
      <c r="F116" s="87"/>
      <c r="G116" s="71"/>
      <c r="H116" s="71"/>
      <c r="I116" s="71"/>
      <c r="J116" s="71"/>
      <c r="K116" s="71"/>
      <c r="L116" s="71"/>
      <c r="M116" s="71"/>
      <c r="N116" s="71"/>
      <c r="O116" s="71"/>
      <c r="P116" s="71"/>
      <c r="Q116" s="12"/>
    </row>
    <row r="117" spans="1:20" ht="15" customHeight="1" x14ac:dyDescent="0.3">
      <c r="A117" s="125">
        <v>117</v>
      </c>
      <c r="B117" s="71"/>
      <c r="C117" s="14"/>
      <c r="D117" s="71"/>
      <c r="E117" s="73"/>
      <c r="F117" s="71" t="s">
        <v>408</v>
      </c>
      <c r="G117" s="517"/>
      <c r="H117" s="517"/>
      <c r="I117" s="517"/>
      <c r="J117" s="517"/>
      <c r="K117" s="517"/>
      <c r="L117" s="517"/>
      <c r="M117" s="517"/>
      <c r="N117" s="517"/>
      <c r="O117" s="517"/>
      <c r="P117" s="14" t="s">
        <v>409</v>
      </c>
      <c r="Q117" s="12"/>
    </row>
    <row r="118" spans="1:20" ht="15" customHeight="1" x14ac:dyDescent="0.3">
      <c r="A118" s="125">
        <v>118</v>
      </c>
      <c r="B118" s="71"/>
      <c r="C118" s="14"/>
      <c r="D118" s="71"/>
      <c r="E118" s="71"/>
      <c r="F118" s="71" t="s">
        <v>410</v>
      </c>
      <c r="G118" s="517"/>
      <c r="H118" s="517"/>
      <c r="I118" s="517"/>
      <c r="J118" s="517"/>
      <c r="K118" s="517"/>
      <c r="L118" s="517"/>
      <c r="M118" s="517"/>
      <c r="N118" s="517"/>
      <c r="O118" s="517"/>
      <c r="P118" s="14" t="s">
        <v>409</v>
      </c>
      <c r="Q118" s="12"/>
    </row>
    <row r="119" spans="1:20" x14ac:dyDescent="0.3">
      <c r="A119" s="62"/>
      <c r="B119" s="17"/>
      <c r="C119" s="17"/>
      <c r="D119" s="17"/>
      <c r="E119" s="17"/>
      <c r="F119" s="17"/>
      <c r="G119" s="17"/>
      <c r="H119" s="17"/>
      <c r="I119" s="17"/>
      <c r="J119" s="17"/>
      <c r="K119" s="17"/>
      <c r="L119" s="17"/>
      <c r="M119" s="17"/>
      <c r="N119" s="17"/>
      <c r="O119" s="17"/>
      <c r="P119" s="17"/>
      <c r="Q119" s="20"/>
    </row>
  </sheetData>
  <sheetProtection formatRows="0" insertRows="0"/>
  <mergeCells count="36">
    <mergeCell ref="S104:T104"/>
    <mergeCell ref="O27:P27"/>
    <mergeCell ref="J95:M95"/>
    <mergeCell ref="J96:M96"/>
    <mergeCell ref="J97:M97"/>
    <mergeCell ref="J98:M98"/>
    <mergeCell ref="J99:M99"/>
    <mergeCell ref="J100:M100"/>
    <mergeCell ref="J101:M101"/>
    <mergeCell ref="N92:P92"/>
    <mergeCell ref="C100:D100"/>
    <mergeCell ref="M83:P83"/>
    <mergeCell ref="M84:N84"/>
    <mergeCell ref="C101:D101"/>
    <mergeCell ref="M59:N59"/>
    <mergeCell ref="O84:P84"/>
    <mergeCell ref="C99:D99"/>
    <mergeCell ref="C94:D94"/>
    <mergeCell ref="O59:P59"/>
    <mergeCell ref="C95:D95"/>
    <mergeCell ref="F94:I94"/>
    <mergeCell ref="F100:I100"/>
    <mergeCell ref="F101:I101"/>
    <mergeCell ref="J94:M94"/>
    <mergeCell ref="F95:I95"/>
    <mergeCell ref="F96:I96"/>
    <mergeCell ref="F97:I97"/>
    <mergeCell ref="F98:I98"/>
    <mergeCell ref="F99:I99"/>
    <mergeCell ref="N2:P2"/>
    <mergeCell ref="N3:P3"/>
    <mergeCell ref="A5:Q5"/>
    <mergeCell ref="C51:P51"/>
    <mergeCell ref="M27:N27"/>
    <mergeCell ref="M68:N68"/>
    <mergeCell ref="O68:P68"/>
  </mergeCells>
  <conditionalFormatting sqref="P106">
    <cfRule type="expression" dxfId="21" priority="8" stopIfTrue="1">
      <formula>$T$106&lt;&gt;TRUE</formula>
    </cfRule>
  </conditionalFormatting>
  <conditionalFormatting sqref="P107">
    <cfRule type="expression" dxfId="20" priority="7" stopIfTrue="1">
      <formula>$T$107&lt;&gt;TRUE</formula>
    </cfRule>
  </conditionalFormatting>
  <conditionalFormatting sqref="P108">
    <cfRule type="expression" dxfId="19" priority="6" stopIfTrue="1">
      <formula>$T$108&lt;&gt;TRUE</formula>
    </cfRule>
  </conditionalFormatting>
  <conditionalFormatting sqref="P109">
    <cfRule type="expression" dxfId="18" priority="5" stopIfTrue="1">
      <formula>$T$109&lt;&gt;TRUE</formula>
    </cfRule>
  </conditionalFormatting>
  <conditionalFormatting sqref="P110">
    <cfRule type="expression" dxfId="17" priority="4" stopIfTrue="1">
      <formula>$T$110&lt;&gt;TRUE</formula>
    </cfRule>
  </conditionalFormatting>
  <conditionalFormatting sqref="P111">
    <cfRule type="expression" dxfId="16" priority="3" stopIfTrue="1">
      <formula>$T$111&lt;&gt;TRUE</formula>
    </cfRule>
  </conditionalFormatting>
  <conditionalFormatting sqref="P112">
    <cfRule type="expression" dxfId="15" priority="2" stopIfTrue="1">
      <formula>$T$112&lt;&gt;TRUE</formula>
    </cfRule>
  </conditionalFormatting>
  <conditionalFormatting sqref="P114">
    <cfRule type="expression" dxfId="14" priority="1" stopIfTrue="1">
      <formula>$T$114&lt;&gt;TRUE</formula>
    </cfRule>
  </conditionalFormatting>
  <dataValidations count="2">
    <dataValidation allowBlank="1" showInputMessage="1" showErrorMessage="1" prompt="Please enter text" sqref="F94:F101 J94:J101" xr:uid="{00000000-0002-0000-0600-000000000000}"/>
    <dataValidation allowBlank="1" showErrorMessage="1" sqref="F102:P102" xr:uid="{00000000-0002-0000-0600-000001000000}"/>
  </dataValidations>
  <pageMargins left="0.70866141732283472" right="0.70866141732283472" top="0.74803149606299213" bottom="0.74803149606299213" header="0.31496062992125984" footer="0.31496062992125984"/>
  <pageSetup paperSize="9" scale="47" fitToHeight="3" orientation="landscape" r:id="rId1"/>
  <rowBreaks count="2" manualBreakCount="2">
    <brk id="51" max="16" man="1"/>
    <brk id="82"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9CCFF"/>
    <pageSetUpPr fitToPage="1"/>
  </sheetPr>
  <dimension ref="A1:M91"/>
  <sheetViews>
    <sheetView showGridLines="0" view="pageBreakPreview" zoomScale="115" zoomScaleNormal="100" zoomScaleSheetLayoutView="115" workbookViewId="0">
      <selection activeCell="I1" sqref="I1"/>
    </sheetView>
  </sheetViews>
  <sheetFormatPr defaultColWidth="9" defaultRowHeight="13.8" x14ac:dyDescent="0.3"/>
  <cols>
    <col min="1" max="1" width="5" customWidth="1"/>
    <col min="2" max="2" width="3" customWidth="1"/>
    <col min="3" max="3" width="6" customWidth="1"/>
    <col min="4" max="5" width="2.33203125" customWidth="1"/>
    <col min="6" max="6" width="62.44140625" customWidth="1"/>
    <col min="7" max="7" width="22.44140625" customWidth="1"/>
    <col min="8" max="8" width="6.5546875" customWidth="1"/>
    <col min="9" max="10" width="16" customWidth="1"/>
    <col min="11" max="11" width="2.6640625" customWidth="1"/>
    <col min="12" max="12" width="14" style="127" customWidth="1"/>
    <col min="13" max="13" width="25" bestFit="1" customWidth="1"/>
  </cols>
  <sheetData>
    <row r="1" spans="1:13" ht="15" customHeight="1" x14ac:dyDescent="0.3">
      <c r="A1" s="387"/>
      <c r="B1" s="388"/>
      <c r="C1" s="388"/>
      <c r="D1" s="388"/>
      <c r="E1" s="388"/>
      <c r="F1" s="388"/>
      <c r="G1" s="388"/>
      <c r="H1" s="388"/>
      <c r="I1" s="388"/>
      <c r="J1" s="388"/>
      <c r="K1" s="389"/>
    </row>
    <row r="2" spans="1:13" ht="18" customHeight="1" x14ac:dyDescent="0.35">
      <c r="A2" s="390"/>
      <c r="B2" s="391"/>
      <c r="C2" s="391"/>
      <c r="D2" s="43"/>
      <c r="E2" s="259"/>
      <c r="F2" s="259"/>
      <c r="G2" s="60" t="s">
        <v>5</v>
      </c>
      <c r="H2" s="632" t="str">
        <f>IF(NOT(ISBLANK(CoverSheet!$C$8)),CoverSheet!$C$8,"")</f>
        <v/>
      </c>
      <c r="I2" s="633"/>
      <c r="J2" s="634"/>
      <c r="K2" s="392"/>
    </row>
    <row r="3" spans="1:13" ht="18" customHeight="1" x14ac:dyDescent="0.35">
      <c r="A3" s="390"/>
      <c r="B3" s="391"/>
      <c r="C3" s="391"/>
      <c r="D3" s="43"/>
      <c r="E3" s="259"/>
      <c r="F3" s="259"/>
      <c r="G3" s="60" t="s">
        <v>72</v>
      </c>
      <c r="H3" s="630" t="str">
        <f>IF(ISNUMBER(CoverSheet!$C$12),CoverSheet!$C$12,"")</f>
        <v/>
      </c>
      <c r="I3" s="630"/>
      <c r="J3" s="630"/>
      <c r="K3" s="392"/>
      <c r="L3"/>
    </row>
    <row r="4" spans="1:13" ht="20.25" customHeight="1" x14ac:dyDescent="0.4">
      <c r="A4" s="144" t="s">
        <v>411</v>
      </c>
      <c r="B4" s="32"/>
      <c r="C4" s="391"/>
      <c r="D4" s="391"/>
      <c r="E4" s="391"/>
      <c r="F4" s="391"/>
      <c r="G4" s="391"/>
      <c r="H4" s="391"/>
      <c r="I4" s="391"/>
      <c r="J4" s="391"/>
      <c r="K4" s="392"/>
      <c r="L4"/>
    </row>
    <row r="5" spans="1:13" ht="45" customHeight="1" x14ac:dyDescent="0.3">
      <c r="A5" s="627" t="s">
        <v>412</v>
      </c>
      <c r="B5" s="631"/>
      <c r="C5" s="631"/>
      <c r="D5" s="631"/>
      <c r="E5" s="631"/>
      <c r="F5" s="631"/>
      <c r="G5" s="631"/>
      <c r="H5" s="631"/>
      <c r="I5" s="631"/>
      <c r="J5" s="631"/>
      <c r="K5" s="61"/>
      <c r="L5"/>
    </row>
    <row r="6" spans="1:13" ht="15" customHeight="1" x14ac:dyDescent="0.3">
      <c r="A6" s="55" t="s">
        <v>75</v>
      </c>
      <c r="B6" s="201"/>
      <c r="C6" s="25"/>
      <c r="D6" s="391"/>
      <c r="E6" s="391"/>
      <c r="F6" s="391"/>
      <c r="G6" s="391"/>
      <c r="H6" s="391"/>
      <c r="I6" s="391"/>
      <c r="J6" s="391"/>
      <c r="K6" s="392"/>
    </row>
    <row r="7" spans="1:13" ht="30" customHeight="1" x14ac:dyDescent="0.35">
      <c r="A7" s="72">
        <v>7</v>
      </c>
      <c r="B7" s="71"/>
      <c r="C7" s="85" t="s">
        <v>413</v>
      </c>
      <c r="D7" s="71"/>
      <c r="E7" s="87"/>
      <c r="F7" s="87"/>
      <c r="G7" s="71"/>
      <c r="H7" s="71"/>
      <c r="I7" s="71"/>
      <c r="J7" s="106" t="s">
        <v>108</v>
      </c>
      <c r="K7" s="12"/>
      <c r="L7" s="128"/>
    </row>
    <row r="8" spans="1:13" ht="15" customHeight="1" x14ac:dyDescent="0.3">
      <c r="A8" s="72">
        <v>8</v>
      </c>
      <c r="B8" s="71"/>
      <c r="C8" s="71"/>
      <c r="D8" s="86"/>
      <c r="E8" s="73" t="s">
        <v>414</v>
      </c>
      <c r="F8" s="87"/>
      <c r="G8" s="86"/>
      <c r="H8" s="86"/>
      <c r="I8" s="71"/>
      <c r="J8" s="518">
        <f>'S3.Regulatory Profit'!T25</f>
        <v>0</v>
      </c>
      <c r="K8" s="12"/>
      <c r="L8" s="127" t="s">
        <v>110</v>
      </c>
    </row>
    <row r="9" spans="1:13" x14ac:dyDescent="0.3">
      <c r="A9" s="72">
        <v>9</v>
      </c>
      <c r="B9" s="71"/>
      <c r="C9" s="71"/>
      <c r="D9" s="71"/>
      <c r="E9" s="73"/>
      <c r="F9" s="87"/>
      <c r="G9" s="71"/>
      <c r="H9" s="71"/>
      <c r="I9" s="71"/>
      <c r="J9" s="71"/>
      <c r="K9" s="12"/>
    </row>
    <row r="10" spans="1:13" ht="15" customHeight="1" x14ac:dyDescent="0.3">
      <c r="A10" s="72">
        <v>10</v>
      </c>
      <c r="B10" s="71"/>
      <c r="C10" s="34"/>
      <c r="D10" s="27" t="s">
        <v>159</v>
      </c>
      <c r="E10" s="73"/>
      <c r="F10" s="87" t="s">
        <v>415</v>
      </c>
      <c r="G10" s="14"/>
      <c r="H10" s="14"/>
      <c r="I10" s="514"/>
      <c r="J10" s="193" t="s">
        <v>416</v>
      </c>
      <c r="K10" s="12"/>
    </row>
    <row r="11" spans="1:13" ht="15" customHeight="1" x14ac:dyDescent="0.3">
      <c r="A11" s="72">
        <v>11</v>
      </c>
      <c r="B11" s="71"/>
      <c r="C11" s="71"/>
      <c r="D11" s="27"/>
      <c r="E11" s="73"/>
      <c r="F11" s="87" t="s">
        <v>417</v>
      </c>
      <c r="G11" s="14"/>
      <c r="H11" s="14"/>
      <c r="I11" s="514"/>
      <c r="J11" s="193" t="s">
        <v>416</v>
      </c>
      <c r="K11" s="12"/>
    </row>
    <row r="12" spans="1:13" ht="15" customHeight="1" x14ac:dyDescent="0.3">
      <c r="A12" s="72">
        <v>12</v>
      </c>
      <c r="B12" s="71"/>
      <c r="C12" s="71"/>
      <c r="D12" s="27"/>
      <c r="E12" s="73"/>
      <c r="F12" s="87" t="s">
        <v>418</v>
      </c>
      <c r="G12" s="14"/>
      <c r="H12" s="14"/>
      <c r="I12" s="509">
        <f>I37</f>
        <v>0</v>
      </c>
      <c r="J12" s="71"/>
      <c r="K12" s="12"/>
      <c r="L12" s="127" t="s">
        <v>419</v>
      </c>
    </row>
    <row r="13" spans="1:13" ht="15" customHeight="1" x14ac:dyDescent="0.3">
      <c r="A13" s="72">
        <v>13</v>
      </c>
      <c r="B13" s="71"/>
      <c r="C13" s="71"/>
      <c r="D13" s="27"/>
      <c r="E13" s="73"/>
      <c r="F13" s="87" t="s">
        <v>420</v>
      </c>
      <c r="G13" s="14"/>
      <c r="H13" s="14"/>
      <c r="I13" s="509">
        <f>J50</f>
        <v>0</v>
      </c>
      <c r="J13" s="71"/>
      <c r="K13" s="12"/>
      <c r="L13" s="127" t="s">
        <v>421</v>
      </c>
    </row>
    <row r="14" spans="1:13" ht="15" customHeight="1" x14ac:dyDescent="0.3">
      <c r="A14" s="72">
        <v>14</v>
      </c>
      <c r="B14" s="71"/>
      <c r="C14" s="71"/>
      <c r="D14" s="27"/>
      <c r="E14" s="73" t="s">
        <v>245</v>
      </c>
      <c r="F14" s="87"/>
      <c r="G14" s="71"/>
      <c r="H14" s="71"/>
      <c r="I14" s="71"/>
      <c r="J14" s="503">
        <f>SUM(I10:I13)</f>
        <v>0</v>
      </c>
      <c r="K14" s="12"/>
    </row>
    <row r="15" spans="1:13" x14ac:dyDescent="0.3">
      <c r="A15" s="72">
        <v>15</v>
      </c>
      <c r="B15" s="71"/>
      <c r="C15" s="71"/>
      <c r="D15" s="27"/>
      <c r="E15" s="73"/>
      <c r="F15" s="87"/>
      <c r="G15" s="71"/>
      <c r="H15" s="71"/>
      <c r="I15" s="71"/>
      <c r="J15" s="71"/>
      <c r="K15" s="12"/>
    </row>
    <row r="16" spans="1:13" ht="15" customHeight="1" x14ac:dyDescent="0.3">
      <c r="A16" s="72">
        <v>16</v>
      </c>
      <c r="B16" s="71"/>
      <c r="C16" s="34"/>
      <c r="D16" s="27" t="s">
        <v>180</v>
      </c>
      <c r="E16" s="73"/>
      <c r="F16" s="167" t="s">
        <v>113</v>
      </c>
      <c r="G16" s="14"/>
      <c r="H16" s="14"/>
      <c r="I16" s="203">
        <f>'S3.Regulatory Profit'!T23</f>
        <v>0</v>
      </c>
      <c r="J16" s="71"/>
      <c r="K16" s="12"/>
      <c r="L16" s="127" t="s">
        <v>110</v>
      </c>
      <c r="M16" s="145"/>
    </row>
    <row r="17" spans="1:13" ht="15" customHeight="1" x14ac:dyDescent="0.3">
      <c r="A17" s="72">
        <v>17</v>
      </c>
      <c r="B17" s="71"/>
      <c r="C17" s="34"/>
      <c r="D17" s="27"/>
      <c r="E17" s="73"/>
      <c r="F17" s="167" t="s">
        <v>422</v>
      </c>
      <c r="G17" s="14"/>
      <c r="H17" s="14"/>
      <c r="I17" s="514"/>
      <c r="J17" s="193" t="s">
        <v>416</v>
      </c>
      <c r="K17" s="12"/>
      <c r="M17" s="145"/>
    </row>
    <row r="18" spans="1:13" ht="15" customHeight="1" x14ac:dyDescent="0.3">
      <c r="A18" s="72">
        <v>18</v>
      </c>
      <c r="B18" s="71"/>
      <c r="C18" s="34"/>
      <c r="D18" s="27"/>
      <c r="E18" s="73"/>
      <c r="F18" s="87" t="s">
        <v>423</v>
      </c>
      <c r="G18" s="14"/>
      <c r="H18" s="14"/>
      <c r="I18" s="514"/>
      <c r="J18" s="71"/>
      <c r="K18" s="12"/>
    </row>
    <row r="19" spans="1:13" ht="15" customHeight="1" x14ac:dyDescent="0.3">
      <c r="A19" s="72">
        <v>19</v>
      </c>
      <c r="B19" s="71"/>
      <c r="C19" s="71"/>
      <c r="D19" s="27"/>
      <c r="E19" s="73"/>
      <c r="F19" s="167" t="s">
        <v>424</v>
      </c>
      <c r="G19" s="170"/>
      <c r="H19" s="14"/>
      <c r="I19" s="514"/>
      <c r="J19" s="193" t="s">
        <v>416</v>
      </c>
      <c r="K19" s="12"/>
    </row>
    <row r="20" spans="1:13" ht="15" customHeight="1" x14ac:dyDescent="0.3">
      <c r="A20" s="72">
        <v>20</v>
      </c>
      <c r="B20" s="71"/>
      <c r="C20" s="71"/>
      <c r="D20" s="27"/>
      <c r="E20" s="73"/>
      <c r="F20" s="87" t="s">
        <v>425</v>
      </c>
      <c r="G20" s="14"/>
      <c r="H20" s="14"/>
      <c r="I20" s="509">
        <f>(('S2.Return on Investment'!M55*'S2.Return on Investment'!M56*'S2.Return on Investment'!L34)+'S5c.TCSD Allowance'!I27)/SQRT(1+'S2.Return on Investment'!M56)</f>
        <v>0</v>
      </c>
      <c r="J20" s="71"/>
      <c r="K20" s="12"/>
      <c r="L20" s="127" t="s">
        <v>426</v>
      </c>
    </row>
    <row r="21" spans="1:13" ht="15" customHeight="1" x14ac:dyDescent="0.3">
      <c r="A21" s="72">
        <v>21</v>
      </c>
      <c r="B21" s="71"/>
      <c r="C21" s="71"/>
      <c r="D21" s="27"/>
      <c r="E21" s="73" t="s">
        <v>245</v>
      </c>
      <c r="F21" s="87"/>
      <c r="G21" s="71"/>
      <c r="H21" s="71"/>
      <c r="I21" s="71"/>
      <c r="J21" s="519">
        <f>SUM(I16:I20)</f>
        <v>0</v>
      </c>
      <c r="K21" s="12"/>
    </row>
    <row r="22" spans="1:13" ht="14.4" thickBot="1" x14ac:dyDescent="0.35">
      <c r="A22" s="72">
        <v>22</v>
      </c>
      <c r="B22" s="71"/>
      <c r="C22" s="71"/>
      <c r="D22" s="27"/>
      <c r="E22" s="73"/>
      <c r="F22" s="87"/>
      <c r="G22" s="71"/>
      <c r="H22" s="71"/>
      <c r="I22" s="71"/>
      <c r="J22" s="71"/>
      <c r="K22" s="12"/>
    </row>
    <row r="23" spans="1:13" ht="15" customHeight="1" thickBot="1" x14ac:dyDescent="0.35">
      <c r="A23" s="72">
        <v>23</v>
      </c>
      <c r="B23" s="71"/>
      <c r="C23" s="71"/>
      <c r="D23" s="27"/>
      <c r="E23" s="73" t="s">
        <v>427</v>
      </c>
      <c r="F23" s="87"/>
      <c r="G23" s="71"/>
      <c r="H23" s="71"/>
      <c r="I23" s="71"/>
      <c r="J23" s="263">
        <f>J8+J14-J21</f>
        <v>0</v>
      </c>
      <c r="K23" s="12"/>
    </row>
    <row r="24" spans="1:13" x14ac:dyDescent="0.3">
      <c r="A24" s="72">
        <v>24</v>
      </c>
      <c r="B24" s="71"/>
      <c r="C24" s="71"/>
      <c r="D24" s="27"/>
      <c r="E24" s="73"/>
      <c r="F24" s="87"/>
      <c r="G24" s="71"/>
      <c r="H24" s="71"/>
      <c r="I24" s="71"/>
      <c r="J24" s="71"/>
      <c r="K24" s="12"/>
    </row>
    <row r="25" spans="1:13" ht="15" customHeight="1" x14ac:dyDescent="0.3">
      <c r="A25" s="72">
        <v>25</v>
      </c>
      <c r="B25" s="71"/>
      <c r="C25" s="34"/>
      <c r="D25" s="27" t="s">
        <v>180</v>
      </c>
      <c r="E25" s="73"/>
      <c r="F25" s="87" t="s">
        <v>428</v>
      </c>
      <c r="G25" s="14"/>
      <c r="H25" s="14"/>
      <c r="I25" s="514"/>
      <c r="J25" s="71"/>
      <c r="K25" s="12" t="s">
        <v>0</v>
      </c>
    </row>
    <row r="26" spans="1:13" ht="15" customHeight="1" x14ac:dyDescent="0.3">
      <c r="A26" s="72">
        <v>26</v>
      </c>
      <c r="B26" s="71"/>
      <c r="C26" s="71"/>
      <c r="D26" s="71"/>
      <c r="E26" s="73"/>
      <c r="F26" s="87" t="s">
        <v>429</v>
      </c>
      <c r="G26" s="14"/>
      <c r="H26" s="14"/>
      <c r="I26" s="71"/>
      <c r="J26" s="203">
        <f>IF(J23&lt;0,0,MAX(J23-I25,0))</f>
        <v>0</v>
      </c>
      <c r="K26" s="12" t="s">
        <v>0</v>
      </c>
    </row>
    <row r="27" spans="1:13" x14ac:dyDescent="0.3">
      <c r="A27" s="72">
        <v>27</v>
      </c>
      <c r="B27" s="71"/>
      <c r="C27" s="71"/>
      <c r="D27" s="71"/>
      <c r="E27" s="73"/>
      <c r="F27" s="87"/>
      <c r="G27" s="71"/>
      <c r="H27" s="71"/>
      <c r="I27" s="71"/>
      <c r="J27" s="71"/>
      <c r="K27" s="12"/>
    </row>
    <row r="28" spans="1:13" ht="15" customHeight="1" thickBot="1" x14ac:dyDescent="0.35">
      <c r="A28" s="72">
        <v>28</v>
      </c>
      <c r="B28" s="71"/>
      <c r="C28" s="71"/>
      <c r="D28" s="14"/>
      <c r="E28" s="87"/>
      <c r="F28" s="87" t="s">
        <v>204</v>
      </c>
      <c r="G28" s="14"/>
      <c r="H28" s="14"/>
      <c r="I28" s="264"/>
      <c r="J28" s="71"/>
      <c r="K28" s="12"/>
      <c r="L28" s="127" t="s">
        <v>325</v>
      </c>
    </row>
    <row r="29" spans="1:13" ht="15" customHeight="1" thickBot="1" x14ac:dyDescent="0.35">
      <c r="A29" s="72">
        <v>29</v>
      </c>
      <c r="B29" s="71"/>
      <c r="C29" s="71"/>
      <c r="D29" s="71"/>
      <c r="E29" s="75" t="s">
        <v>114</v>
      </c>
      <c r="F29" s="75"/>
      <c r="G29" s="71"/>
      <c r="H29" s="71"/>
      <c r="I29" s="71"/>
      <c r="J29" s="263">
        <f>IF(J26&lt;0,0,J26*I28)</f>
        <v>0</v>
      </c>
      <c r="K29" s="12" t="s">
        <v>0</v>
      </c>
      <c r="L29" s="127" t="s">
        <v>430</v>
      </c>
    </row>
    <row r="30" spans="1:13" ht="15" customHeight="1" x14ac:dyDescent="0.3">
      <c r="A30" s="72">
        <v>30</v>
      </c>
      <c r="B30" s="71"/>
      <c r="C30" s="71"/>
      <c r="D30" s="71"/>
      <c r="E30" s="87"/>
      <c r="F30" s="87"/>
      <c r="G30" s="71"/>
      <c r="H30" s="71"/>
      <c r="I30" s="71"/>
      <c r="J30" s="71"/>
      <c r="K30" s="12"/>
    </row>
    <row r="31" spans="1:13" ht="15" customHeight="1" x14ac:dyDescent="0.3">
      <c r="A31" s="72">
        <v>31</v>
      </c>
      <c r="B31" s="44"/>
      <c r="C31" s="44" t="s">
        <v>431</v>
      </c>
      <c r="D31" s="71"/>
      <c r="E31" s="87"/>
      <c r="F31" s="87"/>
      <c r="G31" s="71"/>
      <c r="H31" s="71"/>
      <c r="I31" s="71"/>
      <c r="J31" s="71"/>
      <c r="K31" s="12"/>
      <c r="M31" s="284"/>
    </row>
    <row r="32" spans="1:13" ht="30" customHeight="1" x14ac:dyDescent="0.35">
      <c r="A32" s="72">
        <v>32</v>
      </c>
      <c r="B32" s="71"/>
      <c r="C32" s="85" t="s">
        <v>432</v>
      </c>
      <c r="D32" s="71"/>
      <c r="E32" s="87"/>
      <c r="F32" s="87"/>
      <c r="G32" s="71"/>
      <c r="H32" s="71"/>
      <c r="I32" s="71"/>
      <c r="J32" s="40"/>
      <c r="K32" s="12"/>
      <c r="L32" s="128"/>
    </row>
    <row r="33" spans="1:13" ht="15" customHeight="1" x14ac:dyDescent="0.3">
      <c r="A33" s="72">
        <v>33</v>
      </c>
      <c r="B33" s="71"/>
      <c r="C33" s="71"/>
      <c r="D33" s="86"/>
      <c r="E33" s="87"/>
      <c r="F33" s="167" t="s">
        <v>433</v>
      </c>
      <c r="G33" s="184"/>
      <c r="H33" s="184"/>
      <c r="I33" s="184"/>
      <c r="J33" s="86"/>
      <c r="K33" s="12"/>
    </row>
    <row r="34" spans="1:13" ht="30" customHeight="1" x14ac:dyDescent="0.35">
      <c r="A34" s="72">
        <v>34</v>
      </c>
      <c r="B34" s="71"/>
      <c r="C34" s="85" t="s">
        <v>434</v>
      </c>
      <c r="D34" s="71"/>
      <c r="E34" s="87"/>
      <c r="F34" s="87"/>
      <c r="G34" s="71"/>
      <c r="H34" s="71"/>
      <c r="I34" s="71"/>
      <c r="J34" s="106" t="s">
        <v>108</v>
      </c>
      <c r="K34" s="12"/>
      <c r="L34" s="128"/>
    </row>
    <row r="35" spans="1:13" x14ac:dyDescent="0.3">
      <c r="A35" s="72">
        <v>35</v>
      </c>
      <c r="B35" s="71"/>
      <c r="C35" s="71"/>
      <c r="D35" s="71"/>
      <c r="E35" s="87"/>
      <c r="F35" s="87"/>
      <c r="G35" s="71"/>
      <c r="H35" s="45"/>
      <c r="I35" s="45"/>
      <c r="J35" s="38"/>
      <c r="K35" s="12"/>
    </row>
    <row r="36" spans="1:13" ht="15" customHeight="1" x14ac:dyDescent="0.3">
      <c r="A36" s="72">
        <v>36</v>
      </c>
      <c r="B36" s="71"/>
      <c r="C36" s="71"/>
      <c r="D36" s="71"/>
      <c r="E36" s="87"/>
      <c r="F36" s="87" t="s">
        <v>435</v>
      </c>
      <c r="G36" s="71"/>
      <c r="H36" s="45"/>
      <c r="I36" s="514"/>
      <c r="J36" s="45"/>
      <c r="K36" s="12"/>
      <c r="L36" s="146"/>
      <c r="M36" s="284" t="s">
        <v>436</v>
      </c>
    </row>
    <row r="37" spans="1:13" ht="15" customHeight="1" x14ac:dyDescent="0.3">
      <c r="A37" s="72">
        <v>37</v>
      </c>
      <c r="B37" s="71"/>
      <c r="C37" s="34"/>
      <c r="D37" s="27" t="s">
        <v>180</v>
      </c>
      <c r="E37" s="87"/>
      <c r="F37" s="87" t="s">
        <v>418</v>
      </c>
      <c r="G37" s="71"/>
      <c r="H37" s="45"/>
      <c r="I37" s="509">
        <f>IF(I36=0,0,I36/J42)</f>
        <v>0</v>
      </c>
      <c r="J37" s="45"/>
      <c r="K37" s="12"/>
      <c r="L37" s="127" t="s">
        <v>437</v>
      </c>
    </row>
    <row r="38" spans="1:13" ht="15" customHeight="1" x14ac:dyDescent="0.3">
      <c r="A38" s="72">
        <v>38</v>
      </c>
      <c r="B38" s="71"/>
      <c r="C38" s="34"/>
      <c r="D38" s="27" t="s">
        <v>159</v>
      </c>
      <c r="E38" s="87"/>
      <c r="F38" s="87" t="s">
        <v>438</v>
      </c>
      <c r="G38" s="71"/>
      <c r="H38" s="45"/>
      <c r="I38" s="514"/>
      <c r="J38" s="45"/>
      <c r="K38" s="12"/>
    </row>
    <row r="39" spans="1:13" ht="15" customHeight="1" x14ac:dyDescent="0.3">
      <c r="A39" s="72">
        <v>39</v>
      </c>
      <c r="B39" s="71"/>
      <c r="C39" s="34"/>
      <c r="D39" s="27" t="s">
        <v>180</v>
      </c>
      <c r="E39" s="87"/>
      <c r="F39" s="87" t="s">
        <v>439</v>
      </c>
      <c r="G39" s="71"/>
      <c r="H39" s="45"/>
      <c r="I39" s="514"/>
      <c r="J39" s="45"/>
      <c r="K39" s="12"/>
    </row>
    <row r="40" spans="1:13" ht="15" customHeight="1" x14ac:dyDescent="0.3">
      <c r="A40" s="72">
        <v>40</v>
      </c>
      <c r="B40" s="71"/>
      <c r="C40" s="34"/>
      <c r="D40" s="86"/>
      <c r="E40" s="87"/>
      <c r="F40" s="167" t="s">
        <v>440</v>
      </c>
      <c r="G40" s="71"/>
      <c r="H40" s="45"/>
      <c r="I40" s="45"/>
      <c r="J40" s="509">
        <f>I36-I37+I38-I39</f>
        <v>0</v>
      </c>
      <c r="K40" s="12"/>
    </row>
    <row r="41" spans="1:13" ht="12.75" customHeight="1" x14ac:dyDescent="0.3">
      <c r="A41" s="72">
        <v>41</v>
      </c>
      <c r="B41" s="71"/>
      <c r="C41" s="71"/>
      <c r="D41" s="71"/>
      <c r="E41" s="87"/>
      <c r="F41" s="87"/>
      <c r="G41" s="71"/>
      <c r="H41" s="45"/>
      <c r="I41" s="45"/>
      <c r="J41" s="71"/>
      <c r="K41" s="12"/>
    </row>
    <row r="42" spans="1:13" ht="15" customHeight="1" x14ac:dyDescent="0.3">
      <c r="A42" s="72">
        <v>42</v>
      </c>
      <c r="B42" s="71"/>
      <c r="C42" s="71"/>
      <c r="D42" s="71"/>
      <c r="E42" s="87"/>
      <c r="F42" s="167" t="s">
        <v>441</v>
      </c>
      <c r="G42" s="71"/>
      <c r="H42" s="45"/>
      <c r="I42" s="45"/>
      <c r="J42" s="514"/>
      <c r="K42" s="12"/>
    </row>
    <row r="43" spans="1:13" x14ac:dyDescent="0.3">
      <c r="A43" s="72">
        <v>43</v>
      </c>
      <c r="B43" s="71"/>
      <c r="C43" s="71"/>
      <c r="D43" s="71"/>
      <c r="E43" s="87"/>
      <c r="F43" s="87"/>
      <c r="G43" s="71"/>
      <c r="H43" s="45"/>
      <c r="I43" s="45"/>
      <c r="J43" s="71"/>
      <c r="K43" s="12"/>
    </row>
    <row r="44" spans="1:13" ht="20.25" customHeight="1" x14ac:dyDescent="0.35">
      <c r="A44" s="72">
        <v>44</v>
      </c>
      <c r="B44" s="71"/>
      <c r="C44" s="85" t="s">
        <v>442</v>
      </c>
      <c r="D44" s="71"/>
      <c r="E44" s="87"/>
      <c r="F44" s="87"/>
      <c r="G44" s="71"/>
      <c r="H44" s="71"/>
      <c r="I44" s="71"/>
      <c r="J44" s="197" t="s">
        <v>108</v>
      </c>
      <c r="K44" s="12"/>
      <c r="L44" s="128"/>
    </row>
    <row r="45" spans="1:13" ht="15" customHeight="1" x14ac:dyDescent="0.35">
      <c r="A45" s="72">
        <v>45</v>
      </c>
      <c r="B45" s="71"/>
      <c r="C45" s="85"/>
      <c r="D45" s="71"/>
      <c r="E45" s="71"/>
      <c r="F45" s="71"/>
      <c r="G45" s="71"/>
      <c r="H45" s="89"/>
      <c r="I45" s="38"/>
      <c r="J45" s="28"/>
      <c r="K45" s="12"/>
      <c r="L45" s="128"/>
    </row>
    <row r="46" spans="1:13" ht="12.75" customHeight="1" x14ac:dyDescent="0.35">
      <c r="A46" s="72">
        <v>46</v>
      </c>
      <c r="B46" s="71"/>
      <c r="C46" s="85"/>
      <c r="D46" s="408"/>
      <c r="E46" s="408"/>
      <c r="F46" s="409" t="s">
        <v>443</v>
      </c>
      <c r="G46" s="71"/>
      <c r="H46" s="45"/>
      <c r="I46" s="512"/>
      <c r="J46" s="28"/>
      <c r="K46" s="12"/>
      <c r="L46" s="128"/>
    </row>
    <row r="47" spans="1:13" ht="15" customHeight="1" x14ac:dyDescent="0.35">
      <c r="A47" s="72">
        <v>47</v>
      </c>
      <c r="B47" s="71"/>
      <c r="C47" s="85"/>
      <c r="D47" s="58"/>
      <c r="E47" s="58"/>
      <c r="F47" s="71"/>
      <c r="G47" s="71"/>
      <c r="H47" s="71"/>
      <c r="I47" s="71"/>
      <c r="J47" s="71"/>
      <c r="K47" s="12"/>
    </row>
    <row r="48" spans="1:13" ht="15" customHeight="1" x14ac:dyDescent="0.3">
      <c r="A48" s="72">
        <v>48</v>
      </c>
      <c r="B48" s="71"/>
      <c r="C48" s="14"/>
      <c r="D48" s="71"/>
      <c r="E48" s="87"/>
      <c r="F48" s="47" t="s">
        <v>444</v>
      </c>
      <c r="G48" s="71"/>
      <c r="H48" s="89"/>
      <c r="I48" s="514"/>
      <c r="J48" s="40"/>
      <c r="K48" s="12"/>
      <c r="L48" s="128"/>
    </row>
    <row r="49" spans="1:13" ht="15" customHeight="1" x14ac:dyDescent="0.3">
      <c r="A49" s="72">
        <v>49</v>
      </c>
      <c r="B49" s="71"/>
      <c r="C49" s="14"/>
      <c r="D49" s="71"/>
      <c r="E49" s="87"/>
      <c r="F49" s="87" t="s">
        <v>112</v>
      </c>
      <c r="G49" s="71"/>
      <c r="H49" s="56"/>
      <c r="I49" s="509">
        <f>'S4.RAB Value (Rolled Forward)'!P90</f>
        <v>0</v>
      </c>
      <c r="J49" s="28"/>
      <c r="K49" s="12"/>
      <c r="L49" s="128" t="s">
        <v>158</v>
      </c>
    </row>
    <row r="50" spans="1:13" ht="15" customHeight="1" x14ac:dyDescent="0.3">
      <c r="A50" s="72">
        <v>50</v>
      </c>
      <c r="B50" s="71"/>
      <c r="C50" s="14"/>
      <c r="D50" s="71"/>
      <c r="E50" s="87"/>
      <c r="F50" s="47" t="s">
        <v>420</v>
      </c>
      <c r="G50" s="71"/>
      <c r="H50" s="56"/>
      <c r="I50" s="71"/>
      <c r="J50" s="509">
        <f>I49-I48</f>
        <v>0</v>
      </c>
      <c r="K50" s="12"/>
      <c r="L50" s="127" t="s">
        <v>445</v>
      </c>
    </row>
    <row r="51" spans="1:13" x14ac:dyDescent="0.3">
      <c r="A51" s="72">
        <v>51</v>
      </c>
      <c r="B51" s="71"/>
      <c r="C51" s="14"/>
      <c r="D51" s="71"/>
      <c r="E51" s="87"/>
      <c r="F51" s="47"/>
      <c r="G51" s="71"/>
      <c r="H51" s="56"/>
      <c r="I51" s="71"/>
      <c r="J51" s="34"/>
      <c r="K51" s="12"/>
    </row>
    <row r="52" spans="1:13" ht="20.25" customHeight="1" x14ac:dyDescent="0.35">
      <c r="A52" s="72">
        <v>52</v>
      </c>
      <c r="B52" s="71"/>
      <c r="C52" s="85" t="s">
        <v>446</v>
      </c>
      <c r="D52" s="73"/>
      <c r="E52" s="87"/>
      <c r="F52" s="71"/>
      <c r="G52" s="71"/>
      <c r="H52" s="56"/>
      <c r="I52" s="71"/>
      <c r="J52" s="106" t="s">
        <v>108</v>
      </c>
      <c r="K52" s="12"/>
      <c r="L52" s="128"/>
    </row>
    <row r="53" spans="1:13" ht="15" customHeight="1" x14ac:dyDescent="0.3">
      <c r="A53" s="72">
        <v>53</v>
      </c>
      <c r="B53" s="71"/>
      <c r="C53" s="71"/>
      <c r="D53" s="71"/>
      <c r="E53" s="87"/>
      <c r="F53" s="87"/>
      <c r="G53" s="71"/>
      <c r="H53" s="71"/>
      <c r="I53" s="71"/>
      <c r="J53" s="40"/>
      <c r="K53" s="12"/>
      <c r="L53" s="128"/>
    </row>
    <row r="54" spans="1:13" ht="15" customHeight="1" x14ac:dyDescent="0.3">
      <c r="A54" s="72">
        <v>54</v>
      </c>
      <c r="B54" s="71"/>
      <c r="C54" s="71"/>
      <c r="D54" s="71"/>
      <c r="E54" s="73" t="s">
        <v>447</v>
      </c>
      <c r="F54" s="87"/>
      <c r="G54" s="71"/>
      <c r="H54" s="71"/>
      <c r="I54" s="514"/>
      <c r="J54" s="71"/>
      <c r="K54" s="12"/>
      <c r="L54" s="146"/>
      <c r="M54" s="284" t="s">
        <v>436</v>
      </c>
    </row>
    <row r="55" spans="1:13" ht="15" customHeight="1" x14ac:dyDescent="0.3">
      <c r="A55" s="72">
        <v>55</v>
      </c>
      <c r="B55" s="71"/>
      <c r="C55" s="34"/>
      <c r="D55" s="27" t="s">
        <v>159</v>
      </c>
      <c r="E55" s="73"/>
      <c r="F55" s="87" t="s">
        <v>448</v>
      </c>
      <c r="G55" s="14"/>
      <c r="H55" s="71"/>
      <c r="I55" s="514"/>
      <c r="J55" s="71"/>
      <c r="K55" s="12"/>
    </row>
    <row r="56" spans="1:13" ht="15" customHeight="1" thickBot="1" x14ac:dyDescent="0.35">
      <c r="A56" s="72">
        <v>56</v>
      </c>
      <c r="B56" s="71"/>
      <c r="C56" s="34"/>
      <c r="D56" s="27" t="s">
        <v>180</v>
      </c>
      <c r="E56" s="73"/>
      <c r="F56" s="87" t="s">
        <v>428</v>
      </c>
      <c r="G56" s="14"/>
      <c r="H56" s="71"/>
      <c r="I56" s="514"/>
      <c r="J56" s="71"/>
      <c r="K56" s="12"/>
    </row>
    <row r="57" spans="1:13" ht="15" customHeight="1" thickBot="1" x14ac:dyDescent="0.35">
      <c r="A57" s="72">
        <v>57</v>
      </c>
      <c r="B57" s="71"/>
      <c r="C57" s="71"/>
      <c r="D57" s="71"/>
      <c r="E57" s="73" t="s">
        <v>449</v>
      </c>
      <c r="F57" s="87"/>
      <c r="G57" s="71"/>
      <c r="H57" s="71"/>
      <c r="I57" s="71"/>
      <c r="J57" s="263">
        <f>I54+I55-I56</f>
        <v>0</v>
      </c>
      <c r="K57" s="12"/>
    </row>
    <row r="58" spans="1:13" ht="30" customHeight="1" x14ac:dyDescent="0.35">
      <c r="A58" s="72">
        <v>58</v>
      </c>
      <c r="B58" s="71"/>
      <c r="C58" s="85" t="s">
        <v>450</v>
      </c>
      <c r="D58" s="71"/>
      <c r="E58" s="87"/>
      <c r="F58" s="87"/>
      <c r="G58" s="71"/>
      <c r="H58" s="71"/>
      <c r="I58" s="71"/>
      <c r="J58" s="197" t="s">
        <v>108</v>
      </c>
      <c r="K58" s="12"/>
      <c r="L58" s="128"/>
    </row>
    <row r="59" spans="1:13" ht="15" customHeight="1" x14ac:dyDescent="0.3">
      <c r="A59" s="72">
        <v>59</v>
      </c>
      <c r="B59" s="71"/>
      <c r="C59" s="71"/>
      <c r="D59" s="71"/>
      <c r="E59" s="87"/>
      <c r="F59" s="87"/>
      <c r="G59" s="71"/>
      <c r="H59" s="71"/>
      <c r="I59" s="71"/>
      <c r="J59" s="38"/>
      <c r="K59" s="12"/>
    </row>
    <row r="60" spans="1:13" ht="15" customHeight="1" x14ac:dyDescent="0.3">
      <c r="A60" s="72">
        <v>60</v>
      </c>
      <c r="B60" s="71"/>
      <c r="C60" s="71"/>
      <c r="D60" s="86"/>
      <c r="E60" s="73" t="s">
        <v>160</v>
      </c>
      <c r="F60" s="87"/>
      <c r="G60" s="86"/>
      <c r="H60" s="71"/>
      <c r="I60" s="514"/>
      <c r="J60" s="71"/>
      <c r="K60" s="12"/>
      <c r="L60" s="127" t="s">
        <v>325</v>
      </c>
    </row>
    <row r="61" spans="1:13" ht="15" customHeight="1" x14ac:dyDescent="0.3">
      <c r="A61" s="72">
        <v>61</v>
      </c>
      <c r="B61" s="71"/>
      <c r="C61" s="71"/>
      <c r="D61" s="71"/>
      <c r="E61" s="73"/>
      <c r="F61" s="87"/>
      <c r="G61" s="71"/>
      <c r="H61" s="71"/>
      <c r="I61" s="71"/>
      <c r="J61" s="71"/>
      <c r="K61" s="12"/>
    </row>
    <row r="62" spans="1:13" ht="15" customHeight="1" x14ac:dyDescent="0.3">
      <c r="A62" s="72">
        <v>62</v>
      </c>
      <c r="B62" s="71"/>
      <c r="C62" s="34"/>
      <c r="D62" s="27" t="s">
        <v>159</v>
      </c>
      <c r="E62" s="73"/>
      <c r="F62" s="87" t="s">
        <v>451</v>
      </c>
      <c r="G62" s="14"/>
      <c r="H62" s="71"/>
      <c r="I62" s="509">
        <f>I28*I48</f>
        <v>0</v>
      </c>
      <c r="J62" s="71"/>
      <c r="K62" s="12"/>
      <c r="L62" s="127" t="s">
        <v>452</v>
      </c>
    </row>
    <row r="63" spans="1:13" ht="15" customHeight="1" x14ac:dyDescent="0.3">
      <c r="A63" s="72">
        <v>63</v>
      </c>
      <c r="B63" s="71"/>
      <c r="C63" s="34"/>
      <c r="D63" s="34"/>
      <c r="E63" s="73"/>
      <c r="F63" s="87"/>
      <c r="G63" s="14"/>
      <c r="H63" s="71"/>
      <c r="I63" s="71"/>
      <c r="J63" s="71"/>
      <c r="K63" s="12"/>
    </row>
    <row r="64" spans="1:13" ht="15" customHeight="1" x14ac:dyDescent="0.3">
      <c r="A64" s="72">
        <v>64</v>
      </c>
      <c r="B64" s="71"/>
      <c r="C64" s="34"/>
      <c r="D64" s="27" t="s">
        <v>180</v>
      </c>
      <c r="E64" s="73"/>
      <c r="F64" s="167" t="s">
        <v>453</v>
      </c>
      <c r="G64" s="14"/>
      <c r="H64" s="71"/>
      <c r="I64" s="203">
        <f>I28*I84</f>
        <v>0</v>
      </c>
      <c r="J64" s="71"/>
      <c r="K64" s="12"/>
      <c r="L64" s="127" t="s">
        <v>454</v>
      </c>
    </row>
    <row r="65" spans="1:12" ht="15" customHeight="1" x14ac:dyDescent="0.3">
      <c r="A65" s="72">
        <v>65</v>
      </c>
      <c r="B65" s="71"/>
      <c r="C65" s="34"/>
      <c r="D65" s="34"/>
      <c r="E65" s="73"/>
      <c r="F65" s="87"/>
      <c r="G65" s="14"/>
      <c r="H65" s="71"/>
      <c r="I65" s="71"/>
      <c r="J65" s="71"/>
      <c r="K65" s="12"/>
    </row>
    <row r="66" spans="1:12" ht="15" customHeight="1" x14ac:dyDescent="0.3">
      <c r="A66" s="72">
        <v>66</v>
      </c>
      <c r="B66" s="71"/>
      <c r="C66" s="34"/>
      <c r="D66" s="27" t="s">
        <v>159</v>
      </c>
      <c r="E66" s="73"/>
      <c r="F66" s="87" t="s">
        <v>455</v>
      </c>
      <c r="G66" s="14"/>
      <c r="H66" s="71"/>
      <c r="I66" s="514"/>
      <c r="J66" s="71"/>
      <c r="K66" s="12"/>
    </row>
    <row r="67" spans="1:12" ht="15" customHeight="1" x14ac:dyDescent="0.3">
      <c r="A67" s="72">
        <v>67</v>
      </c>
      <c r="B67" s="71"/>
      <c r="C67" s="71"/>
      <c r="D67" s="34"/>
      <c r="E67" s="73"/>
      <c r="F67" s="87"/>
      <c r="G67" s="14"/>
      <c r="H67" s="71"/>
      <c r="I67" s="14"/>
      <c r="J67" s="71"/>
      <c r="K67" s="12"/>
    </row>
    <row r="68" spans="1:12" ht="15" customHeight="1" x14ac:dyDescent="0.3">
      <c r="A68" s="72">
        <v>68</v>
      </c>
      <c r="B68" s="71"/>
      <c r="C68" s="34"/>
      <c r="D68" s="27" t="s">
        <v>180</v>
      </c>
      <c r="E68" s="73"/>
      <c r="F68" s="87" t="s">
        <v>456</v>
      </c>
      <c r="G68" s="14"/>
      <c r="H68" s="71"/>
      <c r="I68" s="509">
        <f>I37*I28</f>
        <v>0</v>
      </c>
      <c r="J68" s="71"/>
      <c r="K68" s="12"/>
      <c r="L68" s="127" t="s">
        <v>457</v>
      </c>
    </row>
    <row r="69" spans="1:12" ht="15" customHeight="1" x14ac:dyDescent="0.3">
      <c r="A69" s="72">
        <v>69</v>
      </c>
      <c r="B69" s="71"/>
      <c r="C69" s="71"/>
      <c r="D69" s="34"/>
      <c r="E69" s="73"/>
      <c r="F69" s="87"/>
      <c r="G69" s="14"/>
      <c r="H69" s="71"/>
      <c r="I69" s="14"/>
      <c r="J69" s="71"/>
      <c r="K69" s="12"/>
    </row>
    <row r="70" spans="1:12" ht="15" customHeight="1" x14ac:dyDescent="0.3">
      <c r="A70" s="72">
        <v>70</v>
      </c>
      <c r="B70" s="71"/>
      <c r="C70" s="34"/>
      <c r="D70" s="27" t="s">
        <v>159</v>
      </c>
      <c r="E70" s="73"/>
      <c r="F70" s="87" t="s">
        <v>458</v>
      </c>
      <c r="G70" s="14"/>
      <c r="H70" s="71"/>
      <c r="I70" s="514"/>
      <c r="J70" s="71"/>
      <c r="K70" s="12"/>
    </row>
    <row r="71" spans="1:12" ht="15" customHeight="1" x14ac:dyDescent="0.3">
      <c r="A71" s="72">
        <v>71</v>
      </c>
      <c r="B71" s="71"/>
      <c r="C71" s="71"/>
      <c r="D71" s="34"/>
      <c r="E71" s="73"/>
      <c r="F71" s="87"/>
      <c r="G71" s="14"/>
      <c r="H71" s="71"/>
      <c r="I71" s="14"/>
      <c r="J71" s="71"/>
      <c r="K71" s="12"/>
    </row>
    <row r="72" spans="1:12" ht="15" customHeight="1" x14ac:dyDescent="0.3">
      <c r="A72" s="72">
        <v>72</v>
      </c>
      <c r="B72" s="71"/>
      <c r="C72" s="34"/>
      <c r="D72" s="27" t="s">
        <v>180</v>
      </c>
      <c r="E72" s="73"/>
      <c r="F72" s="87" t="s">
        <v>459</v>
      </c>
      <c r="G72" s="14"/>
      <c r="H72" s="71"/>
      <c r="I72" s="509">
        <f>(I86-'S4.RAB Value (Rolled Forward)'!P18)*I28</f>
        <v>0</v>
      </c>
      <c r="J72" s="71"/>
      <c r="K72" s="12"/>
      <c r="L72" s="127" t="s">
        <v>460</v>
      </c>
    </row>
    <row r="73" spans="1:12" ht="15" customHeight="1" x14ac:dyDescent="0.3">
      <c r="A73" s="72">
        <v>73</v>
      </c>
      <c r="B73" s="71"/>
      <c r="C73" s="71"/>
      <c r="D73" s="34"/>
      <c r="E73" s="73"/>
      <c r="F73" s="87"/>
      <c r="G73" s="14"/>
      <c r="H73" s="71"/>
      <c r="I73" s="14"/>
      <c r="J73" s="71"/>
      <c r="K73" s="12"/>
    </row>
    <row r="74" spans="1:12" ht="15" customHeight="1" x14ac:dyDescent="0.3">
      <c r="A74" s="72">
        <v>74</v>
      </c>
      <c r="B74" s="71"/>
      <c r="C74" s="34"/>
      <c r="D74" s="27" t="s">
        <v>159</v>
      </c>
      <c r="E74" s="73"/>
      <c r="F74" s="87" t="s">
        <v>461</v>
      </c>
      <c r="G74" s="14"/>
      <c r="H74" s="71"/>
      <c r="I74" s="509">
        <f>(I88-'S4.RAB Value (Rolled Forward)'!P22)*I28</f>
        <v>0</v>
      </c>
      <c r="J74" s="71"/>
      <c r="K74" s="12"/>
      <c r="L74" s="127" t="s">
        <v>462</v>
      </c>
    </row>
    <row r="75" spans="1:12" ht="15" customHeight="1" thickBot="1" x14ac:dyDescent="0.35">
      <c r="A75" s="72">
        <v>75</v>
      </c>
      <c r="B75" s="71"/>
      <c r="C75" s="71"/>
      <c r="D75" s="14"/>
      <c r="E75" s="73"/>
      <c r="F75" s="87"/>
      <c r="G75" s="14"/>
      <c r="H75" s="71"/>
      <c r="I75" s="71"/>
      <c r="J75" s="14"/>
      <c r="K75" s="12"/>
    </row>
    <row r="76" spans="1:12" ht="15" customHeight="1" thickBot="1" x14ac:dyDescent="0.35">
      <c r="A76" s="72">
        <v>76</v>
      </c>
      <c r="B76" s="71"/>
      <c r="C76" s="71"/>
      <c r="D76" s="71"/>
      <c r="E76" s="73" t="s">
        <v>463</v>
      </c>
      <c r="F76" s="87"/>
      <c r="G76" s="71"/>
      <c r="H76" s="71"/>
      <c r="I76" s="71"/>
      <c r="J76" s="263">
        <f>I60+I62-I64+I66-I68+I70-I72+I74</f>
        <v>0</v>
      </c>
      <c r="K76" s="12"/>
      <c r="L76" s="127" t="s">
        <v>325</v>
      </c>
    </row>
    <row r="77" spans="1:12" ht="30" customHeight="1" x14ac:dyDescent="0.3">
      <c r="A77" s="72">
        <v>77</v>
      </c>
      <c r="B77" s="71"/>
      <c r="C77" s="71"/>
      <c r="D77" s="71"/>
      <c r="E77" s="87"/>
      <c r="F77" s="87"/>
      <c r="G77" s="71"/>
      <c r="H77" s="71"/>
      <c r="I77" s="71"/>
      <c r="J77" s="71"/>
      <c r="K77" s="12"/>
    </row>
    <row r="78" spans="1:12" ht="20.25" customHeight="1" x14ac:dyDescent="0.35">
      <c r="A78" s="72">
        <v>78</v>
      </c>
      <c r="B78" s="71"/>
      <c r="C78" s="85" t="s">
        <v>464</v>
      </c>
      <c r="D78" s="71"/>
      <c r="E78" s="87"/>
      <c r="F78" s="87"/>
      <c r="G78" s="71"/>
      <c r="H78" s="71"/>
      <c r="I78" s="71"/>
      <c r="J78" s="40"/>
      <c r="K78" s="12"/>
      <c r="L78" s="128"/>
    </row>
    <row r="79" spans="1:12" ht="24.75" customHeight="1" x14ac:dyDescent="0.3">
      <c r="A79" s="72">
        <v>79</v>
      </c>
      <c r="B79" s="71"/>
      <c r="C79" s="71"/>
      <c r="D79" s="82"/>
      <c r="E79" s="71"/>
      <c r="F79" s="652" t="s">
        <v>465</v>
      </c>
      <c r="G79" s="652"/>
      <c r="H79" s="652"/>
      <c r="I79" s="652"/>
      <c r="J79" s="652"/>
      <c r="K79" s="12"/>
    </row>
    <row r="80" spans="1:12" x14ac:dyDescent="0.3">
      <c r="A80" s="72">
        <v>80</v>
      </c>
      <c r="B80" s="71"/>
      <c r="C80" s="71"/>
      <c r="D80" s="86"/>
      <c r="E80" s="71"/>
      <c r="F80" s="71"/>
      <c r="G80" s="71"/>
      <c r="H80" s="71"/>
      <c r="I80" s="40"/>
      <c r="J80" s="71"/>
      <c r="K80" s="12"/>
    </row>
    <row r="81" spans="1:13" ht="20.25" customHeight="1" x14ac:dyDescent="0.35">
      <c r="A81" s="72">
        <v>81</v>
      </c>
      <c r="B81" s="71"/>
      <c r="C81" s="85" t="s">
        <v>466</v>
      </c>
      <c r="D81" s="71"/>
      <c r="E81" s="87"/>
      <c r="F81" s="87"/>
      <c r="G81" s="71"/>
      <c r="H81" s="71"/>
      <c r="I81" s="71"/>
      <c r="J81" s="40"/>
      <c r="K81" s="12"/>
      <c r="L81" s="128"/>
    </row>
    <row r="82" spans="1:13" ht="15" customHeight="1" x14ac:dyDescent="0.3">
      <c r="A82" s="72">
        <v>82</v>
      </c>
      <c r="B82" s="71"/>
      <c r="C82" s="71"/>
      <c r="D82" s="71"/>
      <c r="E82" s="87"/>
      <c r="F82" s="87"/>
      <c r="G82" s="71"/>
      <c r="H82" s="71"/>
      <c r="I82" s="71"/>
      <c r="J82" s="106" t="s">
        <v>108</v>
      </c>
      <c r="K82" s="12"/>
      <c r="L82" s="128"/>
    </row>
    <row r="83" spans="1:13" ht="15" customHeight="1" x14ac:dyDescent="0.35">
      <c r="A83" s="72">
        <v>83</v>
      </c>
      <c r="B83" s="71"/>
      <c r="C83" s="85"/>
      <c r="D83" s="71"/>
      <c r="E83" s="185" t="s">
        <v>467</v>
      </c>
      <c r="F83" s="185"/>
      <c r="G83" s="71"/>
      <c r="H83" s="39"/>
      <c r="I83" s="514"/>
      <c r="J83" s="71"/>
      <c r="K83" s="12"/>
      <c r="L83" s="146"/>
      <c r="M83" s="284" t="s">
        <v>436</v>
      </c>
    </row>
    <row r="84" spans="1:13" ht="15" customHeight="1" x14ac:dyDescent="0.3">
      <c r="A84" s="72">
        <v>84</v>
      </c>
      <c r="B84" s="71"/>
      <c r="C84" s="34"/>
      <c r="D84" s="27" t="s">
        <v>180</v>
      </c>
      <c r="E84" s="71"/>
      <c r="F84" s="87" t="s">
        <v>468</v>
      </c>
      <c r="G84" s="71"/>
      <c r="H84" s="39"/>
      <c r="I84" s="514"/>
      <c r="J84" s="71"/>
      <c r="K84" s="12"/>
    </row>
    <row r="85" spans="1:13" ht="15" customHeight="1" x14ac:dyDescent="0.3">
      <c r="A85" s="72">
        <v>85</v>
      </c>
      <c r="B85" s="71"/>
      <c r="C85" s="34"/>
      <c r="D85" s="27" t="s">
        <v>159</v>
      </c>
      <c r="E85" s="71"/>
      <c r="F85" s="87" t="s">
        <v>469</v>
      </c>
      <c r="G85" s="71"/>
      <c r="H85" s="71"/>
      <c r="I85" s="514"/>
      <c r="J85" s="71"/>
      <c r="K85" s="12"/>
    </row>
    <row r="86" spans="1:13" ht="15" customHeight="1" x14ac:dyDescent="0.3">
      <c r="A86" s="72">
        <v>86</v>
      </c>
      <c r="B86" s="71"/>
      <c r="C86" s="34"/>
      <c r="D86" s="27" t="s">
        <v>180</v>
      </c>
      <c r="E86" s="71"/>
      <c r="F86" s="87" t="s">
        <v>470</v>
      </c>
      <c r="G86" s="71"/>
      <c r="H86" s="71"/>
      <c r="I86" s="514"/>
      <c r="J86" s="71"/>
      <c r="K86" s="12"/>
    </row>
    <row r="87" spans="1:13" ht="15" customHeight="1" x14ac:dyDescent="0.3">
      <c r="A87" s="72">
        <v>87</v>
      </c>
      <c r="B87" s="71"/>
      <c r="C87" s="34"/>
      <c r="D87" s="27" t="s">
        <v>159</v>
      </c>
      <c r="E87" s="71"/>
      <c r="F87" s="87" t="s">
        <v>195</v>
      </c>
      <c r="G87" s="71"/>
      <c r="H87" s="71"/>
      <c r="I87" s="514"/>
      <c r="J87" s="71"/>
      <c r="K87" s="12"/>
    </row>
    <row r="88" spans="1:13" ht="15" customHeight="1" x14ac:dyDescent="0.3">
      <c r="A88" s="72">
        <v>88</v>
      </c>
      <c r="B88" s="71"/>
      <c r="C88" s="34"/>
      <c r="D88" s="27" t="s">
        <v>159</v>
      </c>
      <c r="E88" s="71"/>
      <c r="F88" s="87" t="s">
        <v>193</v>
      </c>
      <c r="G88" s="71"/>
      <c r="H88" s="71"/>
      <c r="I88" s="514"/>
      <c r="J88" s="71"/>
      <c r="K88" s="12"/>
    </row>
    <row r="89" spans="1:13" ht="15" customHeight="1" thickBot="1" x14ac:dyDescent="0.35">
      <c r="A89" s="72">
        <v>89</v>
      </c>
      <c r="B89" s="71"/>
      <c r="C89" s="186"/>
      <c r="D89" s="175" t="s">
        <v>159</v>
      </c>
      <c r="E89" s="56"/>
      <c r="F89" s="167" t="s">
        <v>471</v>
      </c>
      <c r="G89" s="71"/>
      <c r="H89" s="71"/>
      <c r="I89" s="514"/>
      <c r="J89" s="71"/>
      <c r="K89" s="12"/>
    </row>
    <row r="90" spans="1:13" ht="14.4" thickBot="1" x14ac:dyDescent="0.35">
      <c r="A90" s="72">
        <v>90</v>
      </c>
      <c r="B90" s="71"/>
      <c r="C90" s="71"/>
      <c r="D90" s="71"/>
      <c r="E90" s="172" t="s">
        <v>472</v>
      </c>
      <c r="F90" s="167"/>
      <c r="G90" s="71"/>
      <c r="H90" s="71"/>
      <c r="I90" s="71"/>
      <c r="J90" s="269">
        <f>I83-I84+I85-I86+I87+I89+I88</f>
        <v>0</v>
      </c>
      <c r="K90" s="12"/>
    </row>
    <row r="91" spans="1:13" x14ac:dyDescent="0.3">
      <c r="A91" s="16"/>
      <c r="B91" s="17"/>
      <c r="C91" s="17"/>
      <c r="D91" s="17"/>
      <c r="E91" s="17"/>
      <c r="F91" s="17"/>
      <c r="G91" s="17"/>
      <c r="H91" s="17"/>
      <c r="I91" s="17"/>
      <c r="J91" s="17"/>
      <c r="K91" s="20"/>
    </row>
  </sheetData>
  <sheetProtection formatRows="0" insertRows="0"/>
  <mergeCells count="4">
    <mergeCell ref="F79:J79"/>
    <mergeCell ref="A5:J5"/>
    <mergeCell ref="H2:J2"/>
    <mergeCell ref="H3:J3"/>
  </mergeCells>
  <pageMargins left="0.70866141732283472" right="0.70866141732283472" top="0.74803149606299213" bottom="0.74803149606299213" header="0.31496062992125989" footer="0.31496062992125989"/>
  <pageSetup paperSize="9" scale="67" fitToHeight="0" orientation="portrait" r:id="rId1"/>
  <rowBreaks count="1" manualBreakCount="1">
    <brk id="4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463</vt:i4>
      </vt:variant>
    </vt:vector>
  </HeadingPairs>
  <TitlesOfParts>
    <vt:vector size="487" baseType="lpstr">
      <vt:lpstr>CoverSheet</vt:lpstr>
      <vt:lpstr>TOC</vt:lpstr>
      <vt:lpstr>Instructions</vt:lpstr>
      <vt:lpstr>S1.Analytical Ratios</vt:lpstr>
      <vt:lpstr>S2.Return on Investment</vt:lpstr>
      <vt:lpstr>S3.Regulatory Profit</vt:lpstr>
      <vt:lpstr>S3a.IRIS</vt:lpstr>
      <vt:lpstr>S4.RAB Value (Rolled Forward)</vt:lpstr>
      <vt:lpstr>S5a.Regulatory Tax Allowance</vt:lpstr>
      <vt:lpstr>S5b.Related Party Transactions</vt:lpstr>
      <vt:lpstr>S5c.TCSD Allowance</vt:lpstr>
      <vt:lpstr>S5d.Cost Allocations</vt:lpstr>
      <vt:lpstr>S5e.Asset Allocations</vt:lpstr>
      <vt:lpstr>S6a.Actual Expenditure Capex</vt:lpstr>
      <vt:lpstr>S6b.Actual Expenditure Opex</vt:lpstr>
      <vt:lpstr>S7.Actual vs Forecast</vt:lpstr>
      <vt:lpstr>S8.Billed Quantities+Revenues</vt:lpstr>
      <vt:lpstr>S9a.Asset Register</vt:lpstr>
      <vt:lpstr>S9b.Asset Age Profile</vt:lpstr>
      <vt:lpstr>S9c.Overhead Lines</vt:lpstr>
      <vt:lpstr>S9d.Embedded Networks</vt:lpstr>
      <vt:lpstr>S9e.Demand</vt:lpstr>
      <vt:lpstr>S10.Reliability</vt:lpstr>
      <vt:lpstr>S10.Reliability.2</vt:lpstr>
      <vt:lpstr>_company_name</vt:lpstr>
      <vt:lpstr>_disclosure_date</vt:lpstr>
      <vt:lpstr>_disclosure_year__year_ended</vt:lpstr>
      <vt:lpstr>_network_name_s10</vt:lpstr>
      <vt:lpstr>_network_name_s10vi</vt:lpstr>
      <vt:lpstr>_network_name_s8</vt:lpstr>
      <vt:lpstr>_network_name_s9a</vt:lpstr>
      <vt:lpstr>_network_name_s9b</vt:lpstr>
      <vt:lpstr>_network_name_s9c</vt:lpstr>
      <vt:lpstr>_network_name_s9e</vt:lpstr>
      <vt:lpstr>_template_version</vt:lpstr>
      <vt:lpstr>_title</vt:lpstr>
      <vt:lpstr>CoverSheet!Print_Area</vt:lpstr>
      <vt:lpstr>Instructions!Print_Area</vt:lpstr>
      <vt:lpstr>'S1.Analytical Ratios'!Print_Area</vt:lpstr>
      <vt:lpstr>S10.Reliability!Print_Area</vt:lpstr>
      <vt:lpstr>'S2.Return on Investment'!Print_Area</vt:lpstr>
      <vt:lpstr>'S3.Regulatory Profit'!Print_Area</vt:lpstr>
      <vt:lpstr>S3a.IRIS!Print_Area</vt:lpstr>
      <vt:lpstr>'S4.RAB Value (Rolled Forward)'!Print_Area</vt:lpstr>
      <vt:lpstr>'S5a.Regulatory Tax Allowance'!Print_Area</vt:lpstr>
      <vt:lpstr>'S5b.Related Party Transactions'!Print_Area</vt:lpstr>
      <vt:lpstr>'S5c.TCSD Allowance'!Print_Area</vt:lpstr>
      <vt:lpstr>'S5d.Cost Allocations'!Print_Area</vt:lpstr>
      <vt:lpstr>'S5e.Asset Allocations'!Print_Area</vt:lpstr>
      <vt:lpstr>'S6a.Actual Expenditure Capex'!Print_Area</vt:lpstr>
      <vt:lpstr>'S6b.Actual Expenditure Opex'!Print_Area</vt:lpstr>
      <vt:lpstr>'S7.Actual vs Forecast'!Print_Area</vt:lpstr>
      <vt:lpstr>'S8.Billed Quantities+Revenues'!Print_Area</vt:lpstr>
      <vt:lpstr>'S9a.Asset Register'!Print_Area</vt:lpstr>
      <vt:lpstr>'S9b.Asset Age Profile'!Print_Area</vt:lpstr>
      <vt:lpstr>'S9c.Overhead Lines'!Print_Area</vt:lpstr>
      <vt:lpstr>'S9d.Embedded Networks'!Print_Area</vt:lpstr>
      <vt:lpstr>S9e.Demand!Print_Area</vt:lpstr>
      <vt:lpstr>TOC!Print_Area</vt:lpstr>
      <vt:lpstr>'S1.Analytical Ratios'!Print_Titles</vt:lpstr>
      <vt:lpstr>S10.Reliability!Print_Titles</vt:lpstr>
      <vt:lpstr>S10.Reliability.2!Print_Titles</vt:lpstr>
      <vt:lpstr>'S2.Return on Investment'!Print_Titles</vt:lpstr>
      <vt:lpstr>'S3.Regulatory Profit'!Print_Titles</vt:lpstr>
      <vt:lpstr>S3a.IRIS!Print_Titles</vt:lpstr>
      <vt:lpstr>'S4.RAB Value (Rolled Forward)'!Print_Titles</vt:lpstr>
      <vt:lpstr>'S5a.Regulatory Tax Allowance'!Print_Titles</vt:lpstr>
      <vt:lpstr>'S5b.Related Party Transactions'!Print_Titles</vt:lpstr>
      <vt:lpstr>'S5c.TCSD Allowance'!Print_Titles</vt:lpstr>
      <vt:lpstr>'S5d.Cost Allocations'!Print_Titles</vt:lpstr>
      <vt:lpstr>'S5e.Asset Allocations'!Print_Titles</vt:lpstr>
      <vt:lpstr>'S6a.Actual Expenditure Capex'!Print_Titles</vt:lpstr>
      <vt:lpstr>'S6b.Actual Expenditure Opex'!Print_Titles</vt:lpstr>
      <vt:lpstr>'S7.Actual vs Forecast'!Print_Titles</vt:lpstr>
      <vt:lpstr>'S8.Billed Quantities+Revenues'!Print_Titles</vt:lpstr>
      <vt:lpstr>'S9a.Asset Register'!Print_Titles</vt:lpstr>
      <vt:lpstr>'S9b.Asset Age Profile'!Print_Titles</vt:lpstr>
      <vt:lpstr>'S9c.Overhead Lines'!Print_Titles</vt:lpstr>
      <vt:lpstr>'S9d.Embedded Networks'!Print_Titles</vt:lpstr>
      <vt:lpstr>S9e.Demand!Print_Titles</vt:lpstr>
      <vt:lpstr>Schedule_3a</vt:lpstr>
      <vt:lpstr>tb_10i_1_ptable_data</vt:lpstr>
      <vt:lpstr>tb_10i_1_ptable_header</vt:lpstr>
      <vt:lpstr>tb_10i_1_ptable_label</vt:lpstr>
      <vt:lpstr>tb_10i_1_ptable_subtitle</vt:lpstr>
      <vt:lpstr>tb_10i_2_ptable_data</vt:lpstr>
      <vt:lpstr>tb_10i_2_ptable_header</vt:lpstr>
      <vt:lpstr>tb_10i_2_ptable_label</vt:lpstr>
      <vt:lpstr>tb_10i_2_ptable_subtitle</vt:lpstr>
      <vt:lpstr>tb_10i_3_ptable_data</vt:lpstr>
      <vt:lpstr>tb_10i_3_ptable_header</vt:lpstr>
      <vt:lpstr>tb_10i_3_ptable_label</vt:lpstr>
      <vt:lpstr>tb_10i_3_ptable_subtitle</vt:lpstr>
      <vt:lpstr>tb_10i_4_ptable_data</vt:lpstr>
      <vt:lpstr>tb_10i_4_ptable_header</vt:lpstr>
      <vt:lpstr>tb_10i_4_ptable_label</vt:lpstr>
      <vt:lpstr>tb_10i_4_ptable_subtitle</vt:lpstr>
      <vt:lpstr>tb_10ii_1_ptable_data</vt:lpstr>
      <vt:lpstr>tb_10ii_1_ptable_header</vt:lpstr>
      <vt:lpstr>tb_10ii_1_ptable_label</vt:lpstr>
      <vt:lpstr>tb_10ii_1_ptable_subtitle</vt:lpstr>
      <vt:lpstr>tb_10ii_2_ptable_data</vt:lpstr>
      <vt:lpstr>tb_10ii_2_ptable_header</vt:lpstr>
      <vt:lpstr>tb_10ii_2_ptable_label</vt:lpstr>
      <vt:lpstr>tb_10ii_2_ptable_subtitle</vt:lpstr>
      <vt:lpstr>tb_10ii_3_ptable_data</vt:lpstr>
      <vt:lpstr>tb_10ii_3_ptable_header</vt:lpstr>
      <vt:lpstr>tb_10ii_3_ptable_label</vt:lpstr>
      <vt:lpstr>tb_10ii_3_ptable_subtitle</vt:lpstr>
      <vt:lpstr>tb_10iii_1_ptable_data</vt:lpstr>
      <vt:lpstr>tb_10iii_1_ptable_header</vt:lpstr>
      <vt:lpstr>tb_10iii_1_ptable_label</vt:lpstr>
      <vt:lpstr>tb_10iii_1_ptable_subtitle</vt:lpstr>
      <vt:lpstr>tb_10iv_1_ptable_data</vt:lpstr>
      <vt:lpstr>tb_10iv_1_ptable_header</vt:lpstr>
      <vt:lpstr>tb_10iv_1_ptable_label</vt:lpstr>
      <vt:lpstr>tb_10iv_1_ptable_subtitle</vt:lpstr>
      <vt:lpstr>tb_10v_1_ptable_data</vt:lpstr>
      <vt:lpstr>tb_10v_1_ptable_header</vt:lpstr>
      <vt:lpstr>tb_10v_1_ptable_label</vt:lpstr>
      <vt:lpstr>tb_10v_1_ptable_subtitle</vt:lpstr>
      <vt:lpstr>tb_10vi_1_table_subtitle</vt:lpstr>
      <vt:lpstr>tb_10vi_2_table_subtitle</vt:lpstr>
      <vt:lpstr>tb_10vi_3_table_subtitle</vt:lpstr>
      <vt:lpstr>tb_1i_1_ptable_data</vt:lpstr>
      <vt:lpstr>tb_1i_1_ptable_header</vt:lpstr>
      <vt:lpstr>tb_1i_1_ptable_label</vt:lpstr>
      <vt:lpstr>tb_1ii_1_ptable_data</vt:lpstr>
      <vt:lpstr>tb_1ii_1_ptable_header</vt:lpstr>
      <vt:lpstr>tb_1ii_1_ptable_label</vt:lpstr>
      <vt:lpstr>tb_1iii_1_cell_data</vt:lpstr>
      <vt:lpstr>tb_1iii_1_cell_label</vt:lpstr>
      <vt:lpstr>tb_1iii_1_cell_label2</vt:lpstr>
      <vt:lpstr>tb_1iv_1_ptable_data</vt:lpstr>
      <vt:lpstr>tb_1iv_1_ptable_header</vt:lpstr>
      <vt:lpstr>tb_1iv_1_ptable_label</vt:lpstr>
      <vt:lpstr>tb_1iv_2_cell_data</vt:lpstr>
      <vt:lpstr>tb_1iv_2_cell_header</vt:lpstr>
      <vt:lpstr>tb_1iv_2_cell_label</vt:lpstr>
      <vt:lpstr>tb_1v_1_cell_data</vt:lpstr>
      <vt:lpstr>tb_1v_1_cell_label</vt:lpstr>
      <vt:lpstr>tb_1v_1_cell_label2</vt:lpstr>
      <vt:lpstr>tb_2i_1_ptable_data</vt:lpstr>
      <vt:lpstr>tb_2i_1_ptable_header</vt:lpstr>
      <vt:lpstr>tb_2i_1_ptable_label</vt:lpstr>
      <vt:lpstr>tb_2i_1_ptable_subtitle</vt:lpstr>
      <vt:lpstr>tb_2i_2_ptable_data</vt:lpstr>
      <vt:lpstr>tb_2i_2_ptable_header</vt:lpstr>
      <vt:lpstr>tb_2i_2_ptable_label</vt:lpstr>
      <vt:lpstr>tb_2i_2_ptable_subtitle</vt:lpstr>
      <vt:lpstr>tb_2ii_1_cell_data</vt:lpstr>
      <vt:lpstr>tb_2ii_1_cell_label</vt:lpstr>
      <vt:lpstr>tb_2iii_1_cell_data</vt:lpstr>
      <vt:lpstr>tb_2iii_1_cell_label</vt:lpstr>
      <vt:lpstr>tb_2iii_2_ptable_data</vt:lpstr>
      <vt:lpstr>tb_2iii_2_ptable_header</vt:lpstr>
      <vt:lpstr>tb_2iii_2_ptable_label</vt:lpstr>
      <vt:lpstr>tb_2iii_3_cell_data</vt:lpstr>
      <vt:lpstr>tb_2iii_3_cell_label</vt:lpstr>
      <vt:lpstr>tb_2iv_1_cell_data</vt:lpstr>
      <vt:lpstr>tb_2iv_1_cell_label</vt:lpstr>
      <vt:lpstr>tb_2v_1_cell_data</vt:lpstr>
      <vt:lpstr>tb_2v_1_cell_label</vt:lpstr>
      <vt:lpstr>tb_3i_1_ptable_data</vt:lpstr>
      <vt:lpstr>tb_3i_1_ptable_header</vt:lpstr>
      <vt:lpstr>tb_3i_1_ptable_label</vt:lpstr>
      <vt:lpstr>tb_3i_1_ptable_subtitle</vt:lpstr>
      <vt:lpstr>tb_3i_2_ptable_data</vt:lpstr>
      <vt:lpstr>tb_3i_2_ptable_header</vt:lpstr>
      <vt:lpstr>tb_3i_2_ptable_label</vt:lpstr>
      <vt:lpstr>tb_3i_2_ptable_subtitle</vt:lpstr>
      <vt:lpstr>tb_3i_3_ptable_data</vt:lpstr>
      <vt:lpstr>tb_3i_3_ptable_header</vt:lpstr>
      <vt:lpstr>tb_3i_3_ptable_label</vt:lpstr>
      <vt:lpstr>tb_3ii_1_ptable_data</vt:lpstr>
      <vt:lpstr>tb_3ii_1_ptable_header</vt:lpstr>
      <vt:lpstr>tb_3ii_1_ptable_label</vt:lpstr>
      <vt:lpstr>tb_3ii_1_ptable_subtitle</vt:lpstr>
      <vt:lpstr>tb_3ii_2_ptable_data</vt:lpstr>
      <vt:lpstr>tb_3ii_2_ptable_header</vt:lpstr>
      <vt:lpstr>tb_3ii_2_ptable_label</vt:lpstr>
      <vt:lpstr>tb_3ii_2_ptable_subtitle</vt:lpstr>
      <vt:lpstr>tb_3ii_3_cell_data</vt:lpstr>
      <vt:lpstr>tb_3ii_3_cell_label</vt:lpstr>
      <vt:lpstr>tb_3iv_1_cell_data</vt:lpstr>
      <vt:lpstr>tb_3iv_1_cell_label</vt:lpstr>
      <vt:lpstr>tb_3v_1_cell_data</vt:lpstr>
      <vt:lpstr>tb_3v_1_cell_label</vt:lpstr>
      <vt:lpstr>tb_4i_1_ptable_data</vt:lpstr>
      <vt:lpstr>tb_4i_1_ptable_header</vt:lpstr>
      <vt:lpstr>tb_4i_1_ptable_label</vt:lpstr>
      <vt:lpstr>tb_4ii_1_cell_labelheader</vt:lpstr>
      <vt:lpstr>tb_4ii_2_cell_labelheader</vt:lpstr>
      <vt:lpstr>tb_4iii_1_cell_data</vt:lpstr>
      <vt:lpstr>tb_4iii_1_cell_label</vt:lpstr>
      <vt:lpstr>tb_4iii_2_cell_data</vt:lpstr>
      <vt:lpstr>tb_4iii_2_cell_label</vt:lpstr>
      <vt:lpstr>tb_4iii_2_cell_labelheader</vt:lpstr>
      <vt:lpstr>tb_4iii_3_cell_data</vt:lpstr>
      <vt:lpstr>tb_4iii_3_cell_label</vt:lpstr>
      <vt:lpstr>tb_4iii_3_cell_labelheader</vt:lpstr>
      <vt:lpstr>tb_4iv_3_cell_data</vt:lpstr>
      <vt:lpstr>tb_4iv_3_cell_label</vt:lpstr>
      <vt:lpstr>tb_4iv_3_cell_labelheader</vt:lpstr>
      <vt:lpstr>tb_4iv_4_cell_data</vt:lpstr>
      <vt:lpstr>tb_4iv_4_cell_label</vt:lpstr>
      <vt:lpstr>tb_4iv_4_cell_labelheader</vt:lpstr>
      <vt:lpstr>tb_4iv_5_cell_data</vt:lpstr>
      <vt:lpstr>tb_4iv_5_cell_label</vt:lpstr>
      <vt:lpstr>tb_4v_1_cell_data</vt:lpstr>
      <vt:lpstr>tb_4v_1_cell_label</vt:lpstr>
      <vt:lpstr>tb_4v_1_cell_labelheader</vt:lpstr>
      <vt:lpstr>tb_4v_2_cell_data</vt:lpstr>
      <vt:lpstr>tb_4v_2_cell_label</vt:lpstr>
      <vt:lpstr>tb_4v_2_cell_labelheader</vt:lpstr>
      <vt:lpstr>tb_4vi_1_ptable_data</vt:lpstr>
      <vt:lpstr>tb_4vi_1_ptable_header</vt:lpstr>
      <vt:lpstr>tb_4vi_1_ptable_label</vt:lpstr>
      <vt:lpstr>tb_4vi_1_vptable</vt:lpstr>
      <vt:lpstr>tb_4vii_1_ptable_data</vt:lpstr>
      <vt:lpstr>tb_4vii_1_ptable_header</vt:lpstr>
      <vt:lpstr>tb_4vii_1_ptable_label</vt:lpstr>
      <vt:lpstr>tb_4vii_2_ptable_data</vt:lpstr>
      <vt:lpstr>tb_4vii_2_ptable_header</vt:lpstr>
      <vt:lpstr>tb_4vii_2_ptable_label</vt:lpstr>
      <vt:lpstr>tb_4vii_2_ptable_subtitle</vt:lpstr>
      <vt:lpstr>tb_5ai_1_cell_data</vt:lpstr>
      <vt:lpstr>tb_5ai_1_cell_label</vt:lpstr>
      <vt:lpstr>tb_5aiii_1_cell_data</vt:lpstr>
      <vt:lpstr>tb_5aiii_1_cell_label</vt:lpstr>
      <vt:lpstr>tb_5aiii_1_cell_labelheader</vt:lpstr>
      <vt:lpstr>tb_5aiv_1_cell_data</vt:lpstr>
      <vt:lpstr>tb_5aiv_1_cell_label</vt:lpstr>
      <vt:lpstr>tb_5aiv_1_cell_labelheader</vt:lpstr>
      <vt:lpstr>tb_5av_1_cell_data</vt:lpstr>
      <vt:lpstr>tb_5av_1_cell_label</vt:lpstr>
      <vt:lpstr>tb_5av_1_cell_labelheader</vt:lpstr>
      <vt:lpstr>tb_5avi_1_cell_data</vt:lpstr>
      <vt:lpstr>tb_5avi_1_cell_label</vt:lpstr>
      <vt:lpstr>tb_5avi_1_cell_labelheader</vt:lpstr>
      <vt:lpstr>tb_5aviii_1_cell_data</vt:lpstr>
      <vt:lpstr>tb_5aviii_1_cell_label</vt:lpstr>
      <vt:lpstr>tb_5aviii_1_cell_labelheader</vt:lpstr>
      <vt:lpstr>tb_5bi_1_ptable_data</vt:lpstr>
      <vt:lpstr>tb_5bi_1_ptable_header</vt:lpstr>
      <vt:lpstr>tb_5bi_1_ptable_label</vt:lpstr>
      <vt:lpstr>tb_5biii_1_ptable_data</vt:lpstr>
      <vt:lpstr>tb_5biii_1_ptable_header</vt:lpstr>
      <vt:lpstr>tb_5biii_1_vptable</vt:lpstr>
      <vt:lpstr>tb_5biii_2_cell_data</vt:lpstr>
      <vt:lpstr>tb_5biii_2_cell_label</vt:lpstr>
      <vt:lpstr>tb_5ci_1_ptable_data</vt:lpstr>
      <vt:lpstr>tb_5ci_1_ptable_header</vt:lpstr>
      <vt:lpstr>tb_5ci_1_ptable_label</vt:lpstr>
      <vt:lpstr>tb_5ci_1_vptable</vt:lpstr>
      <vt:lpstr>tb_5ci_2_cell_data</vt:lpstr>
      <vt:lpstr>tb_5ci_2_cell_label</vt:lpstr>
      <vt:lpstr>tb_5cii_1_cell_data</vt:lpstr>
      <vt:lpstr>tb_5cii_1_cell_label</vt:lpstr>
      <vt:lpstr>tb_5di_1_ptable_data</vt:lpstr>
      <vt:lpstr>tb_5di_1_ptable_header</vt:lpstr>
      <vt:lpstr>tb_5di_1_ptable_label</vt:lpstr>
      <vt:lpstr>tb_5di_1_ptable_subtitle</vt:lpstr>
      <vt:lpstr>tb_5di_2_ptable_data</vt:lpstr>
      <vt:lpstr>tb_5di_2_ptable_header</vt:lpstr>
      <vt:lpstr>tb_5di_2_ptable_label</vt:lpstr>
      <vt:lpstr>tb_5di_2_ptable_subtitle</vt:lpstr>
      <vt:lpstr>tb_5di_3_ptable_data</vt:lpstr>
      <vt:lpstr>tb_5di_3_ptable_header</vt:lpstr>
      <vt:lpstr>tb_5di_3_ptable_label</vt:lpstr>
      <vt:lpstr>tb_5di_3_ptable_subtitle</vt:lpstr>
      <vt:lpstr>tb_5di_4_ptable_data</vt:lpstr>
      <vt:lpstr>tb_5di_4_ptable_header</vt:lpstr>
      <vt:lpstr>tb_5di_4_ptable_label</vt:lpstr>
      <vt:lpstr>tb_5di_4_ptable_subtitle</vt:lpstr>
      <vt:lpstr>tb_5di_5_ptable_data</vt:lpstr>
      <vt:lpstr>tb_5di_5_ptable_header</vt:lpstr>
      <vt:lpstr>tb_5di_5_ptable_label</vt:lpstr>
      <vt:lpstr>tb_5di_5_ptable_subtitle</vt:lpstr>
      <vt:lpstr>tb_5di_6_ptable_data</vt:lpstr>
      <vt:lpstr>tb_5di_6_ptable_header</vt:lpstr>
      <vt:lpstr>tb_5di_6_ptable_label</vt:lpstr>
      <vt:lpstr>tb_5di_6_ptable_subtitle</vt:lpstr>
      <vt:lpstr>tb_5di_7_ptable_data</vt:lpstr>
      <vt:lpstr>tb_5di_7_ptable_header</vt:lpstr>
      <vt:lpstr>tb_5di_7_ptable_label</vt:lpstr>
      <vt:lpstr>tb_5di_7_ptable_subtitle</vt:lpstr>
      <vt:lpstr>tb_5di_8_ptable_data</vt:lpstr>
      <vt:lpstr>tb_5di_8_ptable_header</vt:lpstr>
      <vt:lpstr>tb_5di_8_ptable_label</vt:lpstr>
      <vt:lpstr>tb_5dii_1_ptable_data</vt:lpstr>
      <vt:lpstr>tb_5dii_1_ptable_header</vt:lpstr>
      <vt:lpstr>tb_5dii_1_ptable_label</vt:lpstr>
      <vt:lpstr>tb_5dii_1_ptable_subtitle</vt:lpstr>
      <vt:lpstr>tb_5dii_2_ptable_data</vt:lpstr>
      <vt:lpstr>tb_5dii_2_ptable_header</vt:lpstr>
      <vt:lpstr>tb_5dii_2_ptable_label</vt:lpstr>
      <vt:lpstr>tb_5dii_2_ptable_subtitle</vt:lpstr>
      <vt:lpstr>tb_5ei_1_ptable_data</vt:lpstr>
      <vt:lpstr>tb_5ei_1_ptable_header</vt:lpstr>
      <vt:lpstr>tb_5ei_1_ptable_label</vt:lpstr>
      <vt:lpstr>tb_5ei_1_ptable_subtitle</vt:lpstr>
      <vt:lpstr>tb_5ei_10_ptable_data</vt:lpstr>
      <vt:lpstr>tb_5ei_10_ptable_header</vt:lpstr>
      <vt:lpstr>tb_5ei_10_ptable_label</vt:lpstr>
      <vt:lpstr>tb_5ei_2_ptable_data</vt:lpstr>
      <vt:lpstr>tb_5ei_2_ptable_header</vt:lpstr>
      <vt:lpstr>tb_5ei_2_ptable_label</vt:lpstr>
      <vt:lpstr>tb_5ei_2_ptable_subtitle</vt:lpstr>
      <vt:lpstr>tb_5ei_3_ptable_data</vt:lpstr>
      <vt:lpstr>tb_5ei_3_ptable_header</vt:lpstr>
      <vt:lpstr>tb_5ei_3_ptable_label</vt:lpstr>
      <vt:lpstr>tb_5ei_3_ptable_subtitle</vt:lpstr>
      <vt:lpstr>tb_5ei_4_ptable_data</vt:lpstr>
      <vt:lpstr>tb_5ei_4_ptable_header</vt:lpstr>
      <vt:lpstr>tb_5ei_4_ptable_label</vt:lpstr>
      <vt:lpstr>tb_5ei_4_ptable_subtitle</vt:lpstr>
      <vt:lpstr>tb_5ei_5_ptable_data</vt:lpstr>
      <vt:lpstr>tb_5ei_5_ptable_header</vt:lpstr>
      <vt:lpstr>tb_5ei_5_ptable_label</vt:lpstr>
      <vt:lpstr>tb_5ei_5_ptable_subtitle</vt:lpstr>
      <vt:lpstr>tb_5ei_6_ptable_data</vt:lpstr>
      <vt:lpstr>tb_5ei_6_ptable_header</vt:lpstr>
      <vt:lpstr>tb_5ei_6_ptable_label</vt:lpstr>
      <vt:lpstr>tb_5ei_6_ptable_subtitle</vt:lpstr>
      <vt:lpstr>tb_5ei_7_ptable_data</vt:lpstr>
      <vt:lpstr>tb_5ei_7_ptable_header</vt:lpstr>
      <vt:lpstr>tb_5ei_7_ptable_label</vt:lpstr>
      <vt:lpstr>tb_5ei_7_ptable_subtitle</vt:lpstr>
      <vt:lpstr>tb_5ei_8_ptable_data</vt:lpstr>
      <vt:lpstr>tb_5ei_8_ptable_header</vt:lpstr>
      <vt:lpstr>tb_5ei_8_ptable_label</vt:lpstr>
      <vt:lpstr>tb_5ei_8_ptable_subtitle</vt:lpstr>
      <vt:lpstr>tb_5ei_9_ptable_data</vt:lpstr>
      <vt:lpstr>tb_5ei_9_ptable_header</vt:lpstr>
      <vt:lpstr>tb_5ei_9_ptable_label</vt:lpstr>
      <vt:lpstr>tb_5ei_9_ptable_subtitle</vt:lpstr>
      <vt:lpstr>tb_6ai_1_ptable_data</vt:lpstr>
      <vt:lpstr>tb_6ai_1_ptable_header</vt:lpstr>
      <vt:lpstr>tb_6ai_1_ptable_label</vt:lpstr>
      <vt:lpstr>tb_6aii_1_ptable_data</vt:lpstr>
      <vt:lpstr>tb_6aii_1_ptable_header</vt:lpstr>
      <vt:lpstr>tb_6aii_1_ptable_label</vt:lpstr>
      <vt:lpstr>tb_6aiii_2_ptable_data</vt:lpstr>
      <vt:lpstr>tb_6aiii_2_ptable_header</vt:lpstr>
      <vt:lpstr>tb_6aiii_2_ptable_label</vt:lpstr>
      <vt:lpstr>tb_6aiv_1_ptable_data</vt:lpstr>
      <vt:lpstr>tb_6aiv_1_ptable_header</vt:lpstr>
      <vt:lpstr>tb_6aiv_1_ptable_label</vt:lpstr>
      <vt:lpstr>tb_6aix_1_table_subtitle</vt:lpstr>
      <vt:lpstr>tb_6aix_2_ptable_data</vt:lpstr>
      <vt:lpstr>tb_6aix_2_ptable_header</vt:lpstr>
      <vt:lpstr>tb_6aix_2_ptable_label</vt:lpstr>
      <vt:lpstr>tb_6aix_3_table_subtitle</vt:lpstr>
      <vt:lpstr>tb_6aix_4_ptable_data</vt:lpstr>
      <vt:lpstr>tb_6aix_4_ptable_header</vt:lpstr>
      <vt:lpstr>tb_6aix_4_ptable_label</vt:lpstr>
      <vt:lpstr>tb_6av_2_ptable_data</vt:lpstr>
      <vt:lpstr>tb_6av_2_ptable_header</vt:lpstr>
      <vt:lpstr>tb_6av_2_ptable_label</vt:lpstr>
      <vt:lpstr>tb_6avi_2_ptable_data</vt:lpstr>
      <vt:lpstr>tb_6avi_2_ptable_header</vt:lpstr>
      <vt:lpstr>tb_6avi_2_ptable_label</vt:lpstr>
      <vt:lpstr>tb_6avii_2_ptable_data</vt:lpstr>
      <vt:lpstr>tb_6avii_2_ptable_header</vt:lpstr>
      <vt:lpstr>tb_6avii_2_ptable_label</vt:lpstr>
      <vt:lpstr>tb_6aviii_2_ptable_data</vt:lpstr>
      <vt:lpstr>tb_6aviii_2_ptable_header</vt:lpstr>
      <vt:lpstr>tb_6aviii_2_ptable_label</vt:lpstr>
      <vt:lpstr>tb_6bi_2_ptable_data</vt:lpstr>
      <vt:lpstr>tb_6bi_2_ptable_header</vt:lpstr>
      <vt:lpstr>tb_6bi_2_ptable_label</vt:lpstr>
      <vt:lpstr>tb_6bi_2_ptable_subtitle</vt:lpstr>
      <vt:lpstr>tb_6bi_3_ptable_data</vt:lpstr>
      <vt:lpstr>tb_6bi_3_ptable_header</vt:lpstr>
      <vt:lpstr>tb_6bi_3_ptable_label</vt:lpstr>
      <vt:lpstr>tb_6bi_3_ptable_subtitle</vt:lpstr>
      <vt:lpstr>tb_6bi_4_ptable_data</vt:lpstr>
      <vt:lpstr>tb_6bi_4_ptable_header</vt:lpstr>
      <vt:lpstr>tb_6bi_4_ptable_label</vt:lpstr>
      <vt:lpstr>tb_6bii_1_cell_data</vt:lpstr>
      <vt:lpstr>tb_6bii_1_cell_label</vt:lpstr>
      <vt:lpstr>tb_7i_1_ptable_data</vt:lpstr>
      <vt:lpstr>tb_7i_1_ptable_header</vt:lpstr>
      <vt:lpstr>tb_7i_1_ptable_label</vt:lpstr>
      <vt:lpstr>tb_7ii_1_ptable_data</vt:lpstr>
      <vt:lpstr>tb_7ii_1_ptable_header</vt:lpstr>
      <vt:lpstr>tb_7ii_1_ptable_label</vt:lpstr>
      <vt:lpstr>tb_7iii_1_ptable_data</vt:lpstr>
      <vt:lpstr>tb_7iii_1_ptable_header</vt:lpstr>
      <vt:lpstr>tb_7iii_1_ptable_label</vt:lpstr>
      <vt:lpstr>tb_7iv_1_ptable_data</vt:lpstr>
      <vt:lpstr>tb_7iv_1_ptable_header</vt:lpstr>
      <vt:lpstr>tb_7iv_1_ptable_label</vt:lpstr>
      <vt:lpstr>tb_7v_1_ptable_data</vt:lpstr>
      <vt:lpstr>tb_7v_1_ptable_header</vt:lpstr>
      <vt:lpstr>tb_7v_1_ptable_label</vt:lpstr>
      <vt:lpstr>tb_8i_1_ptable_data</vt:lpstr>
      <vt:lpstr>tb_8i_1_ptable_header</vt:lpstr>
      <vt:lpstr>tb_8i_1_ptable_label</vt:lpstr>
      <vt:lpstr>tb_8i_1_ptable_labelheader</vt:lpstr>
      <vt:lpstr>tb_8i_2_ptable_data</vt:lpstr>
      <vt:lpstr>tb_8i_2_ptable_header</vt:lpstr>
      <vt:lpstr>tb_8i_2_ptable_label</vt:lpstr>
      <vt:lpstr>tb_8i_3_special_data</vt:lpstr>
      <vt:lpstr>tb_8i_3_special_header</vt:lpstr>
      <vt:lpstr>tb_8i_3_special_headerlabel</vt:lpstr>
      <vt:lpstr>tb_8i_3_special_label</vt:lpstr>
      <vt:lpstr>tb_8i_4_special_data</vt:lpstr>
      <vt:lpstr>tb_8i_4_special_header</vt:lpstr>
      <vt:lpstr>tb_8i_4_special_headerlabel</vt:lpstr>
      <vt:lpstr>tb_8i_4_special_label</vt:lpstr>
      <vt:lpstr>tb_8ii_1_ptable_data</vt:lpstr>
      <vt:lpstr>tb_8ii_1_ptable_header</vt:lpstr>
      <vt:lpstr>tb_8ii_1_ptable_label</vt:lpstr>
      <vt:lpstr>tb_8ii_1_ptable_labelheader</vt:lpstr>
      <vt:lpstr>tb_8ii_2_ptable_data</vt:lpstr>
      <vt:lpstr>tb_8ii_2_ptable_header</vt:lpstr>
      <vt:lpstr>tb_8ii_2_ptable_label</vt:lpstr>
      <vt:lpstr>tb_8ii_3_ptable_data</vt:lpstr>
      <vt:lpstr>tb_8ii_3_ptable_header</vt:lpstr>
      <vt:lpstr>tb_8ii_3_ptable_label</vt:lpstr>
      <vt:lpstr>tb_8ii_3_ptable_subtitle</vt:lpstr>
      <vt:lpstr>tb_8ii_5_ptable_data</vt:lpstr>
      <vt:lpstr>tb_8ii_5_ptable_header</vt:lpstr>
      <vt:lpstr>tb_8ii_5_ptable_label</vt:lpstr>
      <vt:lpstr>tb_8ii_5_ptable_subtitle</vt:lpstr>
      <vt:lpstr>tb_8ii_5_special_data</vt:lpstr>
      <vt:lpstr>tb_8ii_5_special_header</vt:lpstr>
      <vt:lpstr>tb_8ii_5_special_headerlabel</vt:lpstr>
      <vt:lpstr>tb_8ii_5_special_label</vt:lpstr>
      <vt:lpstr>tb_8ii_6_special_data</vt:lpstr>
      <vt:lpstr>tb_8ii_6_special_header</vt:lpstr>
      <vt:lpstr>tb_8ii_6_special_headerlabel</vt:lpstr>
      <vt:lpstr>tb_8ii_6_special_label</vt:lpstr>
      <vt:lpstr>tb_8iii_1_cell_data</vt:lpstr>
      <vt:lpstr>tb_8iii_1_cell_label</vt:lpstr>
      <vt:lpstr>tb_9a_1_ptable_data</vt:lpstr>
      <vt:lpstr>tb_9a_1_ptable_header</vt:lpstr>
      <vt:lpstr>tb_9a_1_ptable_label</vt:lpstr>
      <vt:lpstr>tb_9a_1_vptable</vt:lpstr>
      <vt:lpstr>tb_9b_1_ptable_data</vt:lpstr>
      <vt:lpstr>tb_9b_1_ptable_header</vt:lpstr>
      <vt:lpstr>tb_9b_1_ptable_label</vt:lpstr>
      <vt:lpstr>tb_9b_1_vptable</vt:lpstr>
      <vt:lpstr>tb_9c_1_ptable_data</vt:lpstr>
      <vt:lpstr>tb_9c_1_ptable_header</vt:lpstr>
      <vt:lpstr>tb_9c_1_ptable_label</vt:lpstr>
      <vt:lpstr>tb_9c_1_ptable_subtitle</vt:lpstr>
      <vt:lpstr>tb_9c_2_ptable_data</vt:lpstr>
      <vt:lpstr>tb_9c_2_ptable_header</vt:lpstr>
      <vt:lpstr>tb_9c_2_ptable_label</vt:lpstr>
      <vt:lpstr>tb_9c_2_ptable_subtitle</vt:lpstr>
      <vt:lpstr>tb_9c_3_ptable_data</vt:lpstr>
      <vt:lpstr>tb_9c_3_ptable_header</vt:lpstr>
      <vt:lpstr>tb_9c_3_ptable_label</vt:lpstr>
      <vt:lpstr>tb_9c_5_ptable_data</vt:lpstr>
      <vt:lpstr>tb_9c_5_ptable_header</vt:lpstr>
      <vt:lpstr>tb_9c_5_ptable_label</vt:lpstr>
      <vt:lpstr>tb_9c_6_ptable_data</vt:lpstr>
      <vt:lpstr>tb_9c_6_ptable_header</vt:lpstr>
      <vt:lpstr>tb_9c_6_ptable_label</vt:lpstr>
      <vt:lpstr>tb_9c_6_table_subtitle</vt:lpstr>
      <vt:lpstr>tb_9c_6_vptable</vt:lpstr>
      <vt:lpstr>tb_9d_1_ptable_data</vt:lpstr>
      <vt:lpstr>tb_9d_1_ptable_header</vt:lpstr>
      <vt:lpstr>tb_9d_1_ptable_label</vt:lpstr>
      <vt:lpstr>tb_9d_1_ptable_labelheader</vt:lpstr>
      <vt:lpstr>tb_9d_1_vptable</vt:lpstr>
      <vt:lpstr>tb_9ei_1_vptable_subtitle</vt:lpstr>
      <vt:lpstr>tb_9ei_2_vptable_subtitle</vt:lpstr>
      <vt:lpstr>tb_9ei_4_cell_data</vt:lpstr>
      <vt:lpstr>tb_9ei_4_cell_label</vt:lpstr>
      <vt:lpstr>tb_9ei_4_cell_label2</vt:lpstr>
      <vt:lpstr>tb_9ei_4_cell_subtitle</vt:lpstr>
      <vt:lpstr>tb_9eii_1_ptable_data</vt:lpstr>
      <vt:lpstr>tb_9eii_1_ptable_header</vt:lpstr>
      <vt:lpstr>tb_9eii_1_ptable_label</vt:lpstr>
      <vt:lpstr>tb_9eii_1_ptable_subtitle</vt:lpstr>
      <vt:lpstr>tb_9eii_2_ptable_data</vt:lpstr>
      <vt:lpstr>tb_9eii_2_ptable_header</vt:lpstr>
      <vt:lpstr>tb_9eii_2_ptable_label</vt:lpstr>
      <vt:lpstr>tb_9eii_3_cell_data</vt:lpstr>
      <vt:lpstr>tb_9eii_3_cell_label</vt:lpstr>
      <vt:lpstr>tb_9eiii_1_cell_data</vt:lpstr>
      <vt:lpstr>tb_9eiii_1_cell_label</vt:lpstr>
      <vt:lpstr>tb_9eiii_1_cell_labelheader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1899-12-31T11:00:00Z</dcterms:created>
  <dcterms:modified xsi:type="dcterms:W3CDTF">2026-06-01T23:03:12Z</dcterms:modified>
</cp:coreProperties>
</file>